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8.xml" ContentType="application/vnd.ms-office.chartcolorstyle+xml"/>
  <Override PartName="/xl/charts/style18.xml" ContentType="application/vnd.ms-office.chartstyle+xml"/>
  <Override PartName="/xl/charts/style19.xml" ContentType="application/vnd.ms-office.chartstyle+xml"/>
  <Override PartName="/xl/charts/colors17.xml" ContentType="application/vnd.ms-office.chartcolor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17.xml" ContentType="application/vnd.ms-office.chartstyle+xml"/>
  <Override PartName="/xl/charts/colors16.xml" ContentType="application/vnd.ms-office.chartcolorstyle+xml"/>
  <Override PartName="/xl/charts/style16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20.xml" ContentType="application/vnd.ms-office.chartcolorstyle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/style20.xml" ContentType="application/vnd.ms-office.chartstyle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7230" activeTab="2"/>
  </bookViews>
  <sheets>
    <sheet name="NPV" sheetId="9" r:id="rId1"/>
    <sheet name="Model SCRAP_REPLACE" sheetId="24" r:id="rId2"/>
    <sheet name="Model Scrap CON " sheetId="17" r:id="rId3"/>
    <sheet name="FREIGHT INDICIES" sheetId="11" r:id="rId4"/>
    <sheet name="Freight Rates" sheetId="4" r:id="rId5"/>
    <sheet name="PANAMAX" sheetId="7" r:id="rId6"/>
    <sheet name=" Demolition Prices" sheetId="12" r:id="rId7"/>
    <sheet name="S_D_REPLACE" sheetId="25" r:id="rId8"/>
    <sheet name="Rebar Futures" sheetId="10" r:id="rId9"/>
    <sheet name="Vegas" sheetId="26" r:id="rId10"/>
  </sheets>
  <definedNames>
    <definedName name="solver_adj" localSheetId="2" hidden="1">'Model Scrap CON '!$B$17:$B$20</definedName>
    <definedName name="solver_adj" localSheetId="1" hidden="1">'Model SCRAP_REPLACE'!$B$25:$B$27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1000</definedName>
    <definedName name="solver_lhs1" localSheetId="2" hidden="1">'Model Scrap CON '!$B$12</definedName>
    <definedName name="solver_lhs1" localSheetId="1" hidden="1">'Model SCRAP_REPLACE'!$B$17</definedName>
    <definedName name="solver_lhs2" localSheetId="2" hidden="1">'Model Scrap CON '!$B$13:$B$15</definedName>
    <definedName name="solver_lhs2" localSheetId="1" hidden="1">'Model SCRAP_REPLACE'!$B$18:$B$19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2</definedName>
    <definedName name="solver_num" localSheetId="1" hidden="1">2</definedName>
    <definedName name="solver_nwt" localSheetId="2" hidden="1">1</definedName>
    <definedName name="solver_nwt" localSheetId="1" hidden="1">1</definedName>
    <definedName name="solver_opt" localSheetId="2" hidden="1">'Model Scrap CON '!$B$16</definedName>
    <definedName name="solver_opt" localSheetId="1" hidden="1">'Model SCRAP_REPLACE'!$B$23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2" hidden="1">2</definedName>
    <definedName name="solver_rel1" localSheetId="1" hidden="1">2</definedName>
    <definedName name="solver_rel2" localSheetId="2" hidden="1">2</definedName>
    <definedName name="solver_rel2" localSheetId="1" hidden="1">2</definedName>
    <definedName name="solver_rhs1" localSheetId="2" hidden="1">0</definedName>
    <definedName name="solver_rhs1" localSheetId="1" hidden="1">0</definedName>
    <definedName name="solver_rhs2" localSheetId="2" hidden="1">'Model Scrap CON '!$B$12</definedName>
    <definedName name="solver_rhs2" localSheetId="1" hidden="1">'Model SCRAP_REPLACE'!$B$17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</definedNames>
  <calcPr calcId="125725"/>
</workbook>
</file>

<file path=xl/calcChain.xml><?xml version="1.0" encoding="utf-8"?>
<calcChain xmlns="http://schemas.openxmlformats.org/spreadsheetml/2006/main">
  <c r="E7" i="17"/>
  <c r="E6"/>
  <c r="E12" s="1"/>
  <c r="E15" s="1"/>
  <c r="E13" s="1"/>
  <c r="D20" i="26"/>
  <c r="E20" s="1"/>
  <c r="F20" s="1"/>
  <c r="G20" s="1"/>
  <c r="H20" s="1"/>
  <c r="C20"/>
  <c r="C6"/>
  <c r="C12" s="1"/>
  <c r="C15" s="1"/>
  <c r="H16"/>
  <c r="G16"/>
  <c r="F16"/>
  <c r="E16"/>
  <c r="D16"/>
  <c r="C16"/>
  <c r="B16"/>
  <c r="B12"/>
  <c r="B15" s="1"/>
  <c r="B23" i="24" a="1"/>
  <c r="B22"/>
  <c r="B20"/>
  <c r="E17" i="17"/>
  <c r="B30" i="24"/>
  <c r="B29"/>
  <c r="B28" s="1"/>
  <c r="B31" s="1"/>
  <c r="B21"/>
  <c r="B18"/>
  <c r="B17"/>
  <c r="B9" i="17"/>
  <c r="C34" i="25"/>
  <c r="C35" s="1"/>
  <c r="C33"/>
  <c r="H24"/>
  <c r="G24"/>
  <c r="F24"/>
  <c r="E24"/>
  <c r="D24"/>
  <c r="C24"/>
  <c r="F20"/>
  <c r="D20"/>
  <c r="B20"/>
  <c r="C19"/>
  <c r="B19"/>
  <c r="B18"/>
  <c r="H16"/>
  <c r="H20" s="1"/>
  <c r="G16"/>
  <c r="G20" s="1"/>
  <c r="F16"/>
  <c r="E16"/>
  <c r="E20" s="1"/>
  <c r="D16"/>
  <c r="C16"/>
  <c r="C20" s="1"/>
  <c r="B16"/>
  <c r="B35" s="1"/>
  <c r="D15"/>
  <c r="D19" s="1"/>
  <c r="C15"/>
  <c r="D10"/>
  <c r="D18" s="1"/>
  <c r="C10"/>
  <c r="C18" s="1"/>
  <c r="D6"/>
  <c r="D23" s="1"/>
  <c r="C6"/>
  <c r="C23" s="1"/>
  <c r="H3"/>
  <c r="H22" s="1"/>
  <c r="G3"/>
  <c r="G22" s="1"/>
  <c r="F3"/>
  <c r="F22" s="1"/>
  <c r="E3"/>
  <c r="E22" s="1"/>
  <c r="D3"/>
  <c r="D22" s="1"/>
  <c r="C3"/>
  <c r="C22" s="1"/>
  <c r="B3"/>
  <c r="C126" i="7"/>
  <c r="C125"/>
  <c r="H126"/>
  <c r="G126"/>
  <c r="F126"/>
  <c r="E126"/>
  <c r="D126"/>
  <c r="N126"/>
  <c r="M126"/>
  <c r="L126"/>
  <c r="K126"/>
  <c r="J126"/>
  <c r="I126"/>
  <c r="N125"/>
  <c r="M125"/>
  <c r="L125"/>
  <c r="K125"/>
  <c r="J125"/>
  <c r="I125"/>
  <c r="H125"/>
  <c r="G125"/>
  <c r="F125"/>
  <c r="E125"/>
  <c r="D125"/>
  <c r="B126"/>
  <c r="B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E4" i="12"/>
  <c r="I4"/>
  <c r="M3"/>
  <c r="L3"/>
  <c r="K3"/>
  <c r="J3"/>
  <c r="I3"/>
  <c r="H3"/>
  <c r="G3"/>
  <c r="F3"/>
  <c r="E3"/>
  <c r="D3"/>
  <c r="C3"/>
  <c r="B3"/>
  <c r="I126"/>
  <c r="M126"/>
  <c r="L126"/>
  <c r="K126"/>
  <c r="J126"/>
  <c r="H126"/>
  <c r="G126"/>
  <c r="F126"/>
  <c r="I127"/>
  <c r="E127"/>
  <c r="E126"/>
  <c r="C126"/>
  <c r="B126"/>
  <c r="L4" i="7"/>
  <c r="K4"/>
  <c r="J4"/>
  <c r="I4"/>
  <c r="C19" i="9"/>
  <c r="N124" i="7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L124"/>
  <c r="K124"/>
  <c r="J124"/>
  <c r="I124"/>
  <c r="L123"/>
  <c r="K123"/>
  <c r="J123"/>
  <c r="I123"/>
  <c r="L122"/>
  <c r="K122"/>
  <c r="J122"/>
  <c r="I122"/>
  <c r="L121"/>
  <c r="K121"/>
  <c r="J121"/>
  <c r="I121"/>
  <c r="L120"/>
  <c r="K120"/>
  <c r="J120"/>
  <c r="I120"/>
  <c r="L119"/>
  <c r="K119"/>
  <c r="J119"/>
  <c r="I119"/>
  <c r="L118"/>
  <c r="K118"/>
  <c r="J118"/>
  <c r="I118"/>
  <c r="L117"/>
  <c r="K117"/>
  <c r="J117"/>
  <c r="I117"/>
  <c r="L116"/>
  <c r="K116"/>
  <c r="J116"/>
  <c r="I116"/>
  <c r="L115"/>
  <c r="K115"/>
  <c r="J115"/>
  <c r="I115"/>
  <c r="L114"/>
  <c r="K114"/>
  <c r="J114"/>
  <c r="I114"/>
  <c r="L113"/>
  <c r="K113"/>
  <c r="J113"/>
  <c r="I113"/>
  <c r="L112"/>
  <c r="K112"/>
  <c r="J112"/>
  <c r="I112"/>
  <c r="L111"/>
  <c r="K111"/>
  <c r="J111"/>
  <c r="I111"/>
  <c r="L110"/>
  <c r="K110"/>
  <c r="J110"/>
  <c r="I110"/>
  <c r="L109"/>
  <c r="K109"/>
  <c r="J109"/>
  <c r="I109"/>
  <c r="L108"/>
  <c r="K108"/>
  <c r="J108"/>
  <c r="I108"/>
  <c r="L107"/>
  <c r="K107"/>
  <c r="J107"/>
  <c r="I107"/>
  <c r="L106"/>
  <c r="K106"/>
  <c r="J106"/>
  <c r="I106"/>
  <c r="L105"/>
  <c r="K105"/>
  <c r="J105"/>
  <c r="I105"/>
  <c r="L104"/>
  <c r="K104"/>
  <c r="J104"/>
  <c r="I104"/>
  <c r="L103"/>
  <c r="K103"/>
  <c r="J103"/>
  <c r="I103"/>
  <c r="L102"/>
  <c r="K102"/>
  <c r="J102"/>
  <c r="I102"/>
  <c r="L101"/>
  <c r="K101"/>
  <c r="J101"/>
  <c r="I101"/>
  <c r="L100"/>
  <c r="K100"/>
  <c r="J100"/>
  <c r="I100"/>
  <c r="L99"/>
  <c r="K99"/>
  <c r="J99"/>
  <c r="I99"/>
  <c r="L98"/>
  <c r="K98"/>
  <c r="J98"/>
  <c r="I98"/>
  <c r="L97"/>
  <c r="K97"/>
  <c r="J97"/>
  <c r="I97"/>
  <c r="L96"/>
  <c r="K96"/>
  <c r="J96"/>
  <c r="I96"/>
  <c r="L95"/>
  <c r="K95"/>
  <c r="J95"/>
  <c r="I95"/>
  <c r="L94"/>
  <c r="K94"/>
  <c r="J94"/>
  <c r="I94"/>
  <c r="L93"/>
  <c r="K93"/>
  <c r="J93"/>
  <c r="I93"/>
  <c r="L92"/>
  <c r="K92"/>
  <c r="J92"/>
  <c r="I92"/>
  <c r="L91"/>
  <c r="K91"/>
  <c r="J91"/>
  <c r="I91"/>
  <c r="L90"/>
  <c r="K90"/>
  <c r="J90"/>
  <c r="I90"/>
  <c r="L89"/>
  <c r="K89"/>
  <c r="J89"/>
  <c r="I89"/>
  <c r="L88"/>
  <c r="K88"/>
  <c r="J88"/>
  <c r="I88"/>
  <c r="L87"/>
  <c r="K87"/>
  <c r="J87"/>
  <c r="I87"/>
  <c r="L86"/>
  <c r="K86"/>
  <c r="J86"/>
  <c r="I86"/>
  <c r="L85"/>
  <c r="K85"/>
  <c r="J85"/>
  <c r="I85"/>
  <c r="L84"/>
  <c r="K84"/>
  <c r="J84"/>
  <c r="I84"/>
  <c r="L83"/>
  <c r="K83"/>
  <c r="J83"/>
  <c r="I83"/>
  <c r="L82"/>
  <c r="K82"/>
  <c r="J82"/>
  <c r="I82"/>
  <c r="L81"/>
  <c r="K81"/>
  <c r="J81"/>
  <c r="I81"/>
  <c r="L80"/>
  <c r="K80"/>
  <c r="J80"/>
  <c r="I80"/>
  <c r="L79"/>
  <c r="K79"/>
  <c r="J79"/>
  <c r="I79"/>
  <c r="L78"/>
  <c r="K78"/>
  <c r="J78"/>
  <c r="I78"/>
  <c r="L77"/>
  <c r="K77"/>
  <c r="J77"/>
  <c r="I77"/>
  <c r="L76"/>
  <c r="K76"/>
  <c r="J76"/>
  <c r="I76"/>
  <c r="L75"/>
  <c r="K75"/>
  <c r="J75"/>
  <c r="I75"/>
  <c r="L74"/>
  <c r="K74"/>
  <c r="J74"/>
  <c r="I74"/>
  <c r="L73"/>
  <c r="K73"/>
  <c r="J73"/>
  <c r="I73"/>
  <c r="L72"/>
  <c r="K72"/>
  <c r="J72"/>
  <c r="I72"/>
  <c r="L71"/>
  <c r="K71"/>
  <c r="J71"/>
  <c r="I71"/>
  <c r="L70"/>
  <c r="K70"/>
  <c r="J70"/>
  <c r="I70"/>
  <c r="L69"/>
  <c r="K69"/>
  <c r="J69"/>
  <c r="I69"/>
  <c r="L68"/>
  <c r="K68"/>
  <c r="J68"/>
  <c r="I68"/>
  <c r="L67"/>
  <c r="K67"/>
  <c r="J67"/>
  <c r="I67"/>
  <c r="L66"/>
  <c r="K66"/>
  <c r="J66"/>
  <c r="I66"/>
  <c r="L65"/>
  <c r="K65"/>
  <c r="J65"/>
  <c r="I65"/>
  <c r="L64"/>
  <c r="K64"/>
  <c r="J64"/>
  <c r="I64"/>
  <c r="L63"/>
  <c r="K63"/>
  <c r="J63"/>
  <c r="I63"/>
  <c r="L62"/>
  <c r="K62"/>
  <c r="J62"/>
  <c r="I62"/>
  <c r="L61"/>
  <c r="K61"/>
  <c r="J61"/>
  <c r="I61"/>
  <c r="L60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D6" i="26" l="1"/>
  <c r="E6" s="1"/>
  <c r="E12" s="1"/>
  <c r="E15" s="1"/>
  <c r="C17"/>
  <c r="C19" s="1"/>
  <c r="C13"/>
  <c r="C14"/>
  <c r="C18" s="1"/>
  <c r="B13"/>
  <c r="B14"/>
  <c r="B17"/>
  <c r="B19" i="24"/>
  <c r="B23" s="1"/>
  <c r="B32"/>
  <c r="E16" i="17"/>
  <c r="E14"/>
  <c r="C38" i="25"/>
  <c r="C21"/>
  <c r="C25" a="1"/>
  <c r="C25" s="1"/>
  <c r="D38"/>
  <c r="D21"/>
  <c r="D25" a="1"/>
  <c r="D25" s="1"/>
  <c r="E6"/>
  <c r="E10"/>
  <c r="E15"/>
  <c r="E38" s="1"/>
  <c r="B23"/>
  <c r="D33"/>
  <c r="D34"/>
  <c r="C37"/>
  <c r="C36" s="1"/>
  <c r="B22"/>
  <c r="E11" i="10"/>
  <c r="D11"/>
  <c r="E10"/>
  <c r="D10"/>
  <c r="E9"/>
  <c r="D9"/>
  <c r="E8"/>
  <c r="D8"/>
  <c r="E7"/>
  <c r="D7"/>
  <c r="E6"/>
  <c r="D6"/>
  <c r="E5"/>
  <c r="D5"/>
  <c r="E4"/>
  <c r="D4"/>
  <c r="D3"/>
  <c r="E3"/>
  <c r="F3"/>
  <c r="E13" i="26" l="1"/>
  <c r="E18" s="1"/>
  <c r="E14"/>
  <c r="E17"/>
  <c r="F6"/>
  <c r="F12" s="1"/>
  <c r="F15" s="1"/>
  <c r="D12"/>
  <c r="D15" s="1"/>
  <c r="D14" s="1"/>
  <c r="D17"/>
  <c r="D13"/>
  <c r="E19"/>
  <c r="B18"/>
  <c r="B19"/>
  <c r="E18" i="17"/>
  <c r="E19"/>
  <c r="F10" i="25"/>
  <c r="E18"/>
  <c r="C44"/>
  <c r="C42"/>
  <c r="C40"/>
  <c r="C43"/>
  <c r="C41"/>
  <c r="B38"/>
  <c r="B21"/>
  <c r="B25" s="1" a="1"/>
  <c r="B25" s="1"/>
  <c r="D35"/>
  <c r="E34"/>
  <c r="D37"/>
  <c r="D36" s="1"/>
  <c r="E33"/>
  <c r="E19"/>
  <c r="F15"/>
  <c r="E23"/>
  <c r="E21" s="1"/>
  <c r="F6"/>
  <c r="D43"/>
  <c r="D41"/>
  <c r="D39" s="1"/>
  <c r="D44"/>
  <c r="D42"/>
  <c r="D40"/>
  <c r="G6" i="26" l="1"/>
  <c r="H6" s="1"/>
  <c r="H12" s="1"/>
  <c r="H15" s="1"/>
  <c r="F13"/>
  <c r="F17"/>
  <c r="F14"/>
  <c r="D19"/>
  <c r="D18"/>
  <c r="F23" i="25"/>
  <c r="F21" s="1"/>
  <c r="G6"/>
  <c r="F19"/>
  <c r="G15"/>
  <c r="F38"/>
  <c r="F33"/>
  <c r="B43"/>
  <c r="B41"/>
  <c r="B44"/>
  <c r="B42"/>
  <c r="B40"/>
  <c r="B37"/>
  <c r="B36" s="1"/>
  <c r="E25" a="1"/>
  <c r="E25" s="1"/>
  <c r="E41"/>
  <c r="E40"/>
  <c r="E44"/>
  <c r="E35"/>
  <c r="E37" s="1"/>
  <c r="E36" s="1"/>
  <c r="F34"/>
  <c r="F18"/>
  <c r="F25" s="1" a="1"/>
  <c r="F25" s="1"/>
  <c r="G10"/>
  <c r="C39"/>
  <c r="E43"/>
  <c r="E42"/>
  <c r="J65" i="11"/>
  <c r="G12" i="26" l="1"/>
  <c r="G15" s="1"/>
  <c r="G13" s="1"/>
  <c r="G14"/>
  <c r="H17"/>
  <c r="H19" s="1"/>
  <c r="H13"/>
  <c r="H14"/>
  <c r="F18"/>
  <c r="F19"/>
  <c r="E39" i="25"/>
  <c r="F43"/>
  <c r="F41"/>
  <c r="F44"/>
  <c r="F42"/>
  <c r="F40"/>
  <c r="H10"/>
  <c r="H18" s="1"/>
  <c r="G18"/>
  <c r="F35"/>
  <c r="G34"/>
  <c r="F39"/>
  <c r="F37"/>
  <c r="F36" s="1"/>
  <c r="G33"/>
  <c r="G19"/>
  <c r="H15"/>
  <c r="G38"/>
  <c r="G23"/>
  <c r="G21" s="1"/>
  <c r="H6"/>
  <c r="H23" s="1"/>
  <c r="H21" s="1"/>
  <c r="B39"/>
  <c r="E264" i="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F190" s="1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F158" s="1"/>
  <c r="E157"/>
  <c r="E156"/>
  <c r="E155"/>
  <c r="E154"/>
  <c r="E153"/>
  <c r="E152"/>
  <c r="E151"/>
  <c r="E150"/>
  <c r="E149"/>
  <c r="E148"/>
  <c r="E147"/>
  <c r="E146"/>
  <c r="E145"/>
  <c r="E144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G17" i="26" l="1"/>
  <c r="G18" s="1"/>
  <c r="H18"/>
  <c r="G44" i="25"/>
  <c r="G42"/>
  <c r="G40"/>
  <c r="G43"/>
  <c r="G41"/>
  <c r="G35"/>
  <c r="H34"/>
  <c r="G25" a="1"/>
  <c r="G25" s="1"/>
  <c r="H19"/>
  <c r="H38"/>
  <c r="G37"/>
  <c r="G36" s="1"/>
  <c r="H33"/>
  <c r="H25" a="1"/>
  <c r="H25" s="1"/>
  <c r="F191" i="4"/>
  <c r="F215"/>
  <c r="F176"/>
  <c r="F180"/>
  <c r="F150"/>
  <c r="F169"/>
  <c r="F208"/>
  <c r="F212"/>
  <c r="F151"/>
  <c r="F162"/>
  <c r="F166"/>
  <c r="F174"/>
  <c r="F182"/>
  <c r="F201"/>
  <c r="F148"/>
  <c r="F159"/>
  <c r="F183"/>
  <c r="F194"/>
  <c r="F198"/>
  <c r="F206"/>
  <c r="F214"/>
  <c r="F145"/>
  <c r="F152"/>
  <c r="F156"/>
  <c r="F170"/>
  <c r="F177"/>
  <c r="F184"/>
  <c r="F188"/>
  <c r="F202"/>
  <c r="F209"/>
  <c r="F216"/>
  <c r="F220"/>
  <c r="F224"/>
  <c r="F228"/>
  <c r="F232"/>
  <c r="F236"/>
  <c r="F240"/>
  <c r="F244"/>
  <c r="F248"/>
  <c r="F252"/>
  <c r="F256"/>
  <c r="F260"/>
  <c r="F264"/>
  <c r="F146"/>
  <c r="F153"/>
  <c r="F160"/>
  <c r="F164"/>
  <c r="F167"/>
  <c r="F178"/>
  <c r="F185"/>
  <c r="F192"/>
  <c r="F196"/>
  <c r="F199"/>
  <c r="F210"/>
  <c r="F217"/>
  <c r="F221"/>
  <c r="F225"/>
  <c r="F229"/>
  <c r="F233"/>
  <c r="F237"/>
  <c r="F241"/>
  <c r="F245"/>
  <c r="F249"/>
  <c r="F253"/>
  <c r="F257"/>
  <c r="F261"/>
  <c r="F154"/>
  <c r="F161"/>
  <c r="F168"/>
  <c r="F172"/>
  <c r="F175"/>
  <c r="F186"/>
  <c r="F193"/>
  <c r="F200"/>
  <c r="F204"/>
  <c r="F207"/>
  <c r="F218"/>
  <c r="F222"/>
  <c r="F226"/>
  <c r="F230"/>
  <c r="F234"/>
  <c r="F238"/>
  <c r="F242"/>
  <c r="F246"/>
  <c r="F250"/>
  <c r="F254"/>
  <c r="F258"/>
  <c r="F262"/>
  <c r="F149"/>
  <c r="F157"/>
  <c r="F165"/>
  <c r="F173"/>
  <c r="F181"/>
  <c r="F189"/>
  <c r="F197"/>
  <c r="F205"/>
  <c r="F213"/>
  <c r="F219"/>
  <c r="F223"/>
  <c r="F227"/>
  <c r="F231"/>
  <c r="F235"/>
  <c r="F239"/>
  <c r="F243"/>
  <c r="F247"/>
  <c r="F251"/>
  <c r="F255"/>
  <c r="F259"/>
  <c r="F263"/>
  <c r="F147"/>
  <c r="F155"/>
  <c r="F163"/>
  <c r="F171"/>
  <c r="F179"/>
  <c r="F187"/>
  <c r="F195"/>
  <c r="F203"/>
  <c r="F211"/>
  <c r="D44"/>
  <c r="D43"/>
  <c r="G19" i="26" l="1"/>
  <c r="H43" i="25"/>
  <c r="H41"/>
  <c r="H44"/>
  <c r="H42"/>
  <c r="H40"/>
  <c r="H39" s="1"/>
  <c r="H37"/>
  <c r="G39"/>
  <c r="H35"/>
  <c r="I25" a="1"/>
  <c r="I25" s="1"/>
  <c r="D47" i="4"/>
  <c r="F265"/>
  <c r="D46" s="1"/>
  <c r="H36" i="25" l="1"/>
  <c r="F5" i="9"/>
  <c r="F6"/>
  <c r="F7"/>
  <c r="F8"/>
  <c r="F9"/>
  <c r="F21"/>
  <c r="F23"/>
  <c r="F25"/>
  <c r="F26"/>
  <c r="F27"/>
  <c r="F28"/>
  <c r="F30"/>
  <c r="N40"/>
  <c r="N42" s="1"/>
  <c r="J5"/>
  <c r="J6"/>
  <c r="J7"/>
  <c r="B42"/>
  <c r="J11" l="1"/>
  <c r="O140" i="4" l="1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P78" l="1"/>
  <c r="P121"/>
  <c r="P129"/>
  <c r="P86"/>
  <c r="P94"/>
  <c r="P118"/>
  <c r="P79"/>
  <c r="P88"/>
  <c r="P92"/>
  <c r="P96"/>
  <c r="P100"/>
  <c r="P104"/>
  <c r="P108"/>
  <c r="P119"/>
  <c r="P81"/>
  <c r="P89"/>
  <c r="P110"/>
  <c r="P128"/>
  <c r="P132"/>
  <c r="P136"/>
  <c r="P140"/>
  <c r="P103"/>
  <c r="P111"/>
  <c r="P126"/>
  <c r="P134"/>
  <c r="P76"/>
  <c r="P105"/>
  <c r="P95"/>
  <c r="P135"/>
  <c r="P101"/>
  <c r="P116"/>
  <c r="P97"/>
  <c r="P112"/>
  <c r="P137"/>
  <c r="P80"/>
  <c r="P84"/>
  <c r="P87"/>
  <c r="P113"/>
  <c r="P120"/>
  <c r="P124"/>
  <c r="P127"/>
  <c r="P77"/>
  <c r="P82"/>
  <c r="P85"/>
  <c r="P90"/>
  <c r="P93"/>
  <c r="P98"/>
  <c r="P106"/>
  <c r="P109"/>
  <c r="P114"/>
  <c r="P117"/>
  <c r="P122"/>
  <c r="P125"/>
  <c r="P130"/>
  <c r="P133"/>
  <c r="P138"/>
  <c r="P75"/>
  <c r="P83"/>
  <c r="P91"/>
  <c r="P99"/>
  <c r="P107"/>
  <c r="P115"/>
  <c r="P123"/>
  <c r="P131"/>
  <c r="P139"/>
  <c r="P102"/>
  <c r="P141" l="1"/>
  <c r="H46" s="1"/>
  <c r="B5" i="17" l="1"/>
  <c r="F4" i="10" l="1"/>
  <c r="H42" i="4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F5" i="10" l="1"/>
  <c r="H44" i="4"/>
  <c r="H43"/>
  <c r="F6" i="10" l="1"/>
  <c r="F123" i="11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" i="10" l="1"/>
  <c r="F124" i="11"/>
  <c r="F8" i="10" l="1"/>
  <c r="H125" i="12"/>
  <c r="H124"/>
  <c r="I124" s="1"/>
  <c r="H123"/>
  <c r="H122"/>
  <c r="H121"/>
  <c r="H120"/>
  <c r="I120" s="1"/>
  <c r="H119"/>
  <c r="H118"/>
  <c r="H117"/>
  <c r="H116"/>
  <c r="I116" s="1"/>
  <c r="H115"/>
  <c r="H114"/>
  <c r="H113"/>
  <c r="H112"/>
  <c r="I112" s="1"/>
  <c r="H111"/>
  <c r="H110"/>
  <c r="H109"/>
  <c r="H108"/>
  <c r="I108" s="1"/>
  <c r="H107"/>
  <c r="H106"/>
  <c r="H105"/>
  <c r="H104"/>
  <c r="I104" s="1"/>
  <c r="H103"/>
  <c r="H102"/>
  <c r="H101"/>
  <c r="H100"/>
  <c r="I100" s="1"/>
  <c r="H99"/>
  <c r="H98"/>
  <c r="H97"/>
  <c r="H96"/>
  <c r="I96" s="1"/>
  <c r="H95"/>
  <c r="H94"/>
  <c r="H93"/>
  <c r="H92"/>
  <c r="I92" s="1"/>
  <c r="H91"/>
  <c r="H90"/>
  <c r="H89"/>
  <c r="H88"/>
  <c r="I88" s="1"/>
  <c r="H87"/>
  <c r="H86"/>
  <c r="H85"/>
  <c r="H84"/>
  <c r="I84" s="1"/>
  <c r="H83"/>
  <c r="H82"/>
  <c r="H81"/>
  <c r="H80"/>
  <c r="I80" s="1"/>
  <c r="H79"/>
  <c r="H78"/>
  <c r="H77"/>
  <c r="H76"/>
  <c r="I76" s="1"/>
  <c r="H75"/>
  <c r="H74"/>
  <c r="H73"/>
  <c r="H72"/>
  <c r="I72" s="1"/>
  <c r="H71"/>
  <c r="H70"/>
  <c r="H69"/>
  <c r="H68"/>
  <c r="I68" s="1"/>
  <c r="H67"/>
  <c r="H66"/>
  <c r="H65"/>
  <c r="H64"/>
  <c r="I64" s="1"/>
  <c r="H63"/>
  <c r="H62"/>
  <c r="H61"/>
  <c r="H60"/>
  <c r="I60" s="1"/>
  <c r="H59"/>
  <c r="H58"/>
  <c r="H57"/>
  <c r="H56"/>
  <c r="I56" s="1"/>
  <c r="H55"/>
  <c r="H54"/>
  <c r="H53"/>
  <c r="H52"/>
  <c r="I52" s="1"/>
  <c r="H51"/>
  <c r="H50"/>
  <c r="H49"/>
  <c r="H48"/>
  <c r="I48" s="1"/>
  <c r="H47"/>
  <c r="H46"/>
  <c r="H45"/>
  <c r="H44"/>
  <c r="I44" s="1"/>
  <c r="H43"/>
  <c r="H42"/>
  <c r="H41"/>
  <c r="H40"/>
  <c r="I40" s="1"/>
  <c r="H39"/>
  <c r="H38"/>
  <c r="H37"/>
  <c r="H36"/>
  <c r="I36" s="1"/>
  <c r="H35"/>
  <c r="H34"/>
  <c r="H33"/>
  <c r="H32"/>
  <c r="I32" s="1"/>
  <c r="H31"/>
  <c r="H30"/>
  <c r="H29"/>
  <c r="H28"/>
  <c r="I28" s="1"/>
  <c r="H27"/>
  <c r="H26"/>
  <c r="H25"/>
  <c r="H24"/>
  <c r="I24" s="1"/>
  <c r="H23"/>
  <c r="H22"/>
  <c r="H21"/>
  <c r="H20"/>
  <c r="I20" s="1"/>
  <c r="H19"/>
  <c r="H18"/>
  <c r="H17"/>
  <c r="H16"/>
  <c r="I16" s="1"/>
  <c r="H15"/>
  <c r="H14"/>
  <c r="H13"/>
  <c r="H12"/>
  <c r="I12" s="1"/>
  <c r="H11"/>
  <c r="H10"/>
  <c r="H9"/>
  <c r="H8"/>
  <c r="I8" s="1"/>
  <c r="H7"/>
  <c r="H6"/>
  <c r="H5"/>
  <c r="D5"/>
  <c r="D125"/>
  <c r="D124"/>
  <c r="D123"/>
  <c r="D122"/>
  <c r="E122" s="1"/>
  <c r="D121"/>
  <c r="D120"/>
  <c r="D119"/>
  <c r="D118"/>
  <c r="E118" s="1"/>
  <c r="D117"/>
  <c r="D116"/>
  <c r="D115"/>
  <c r="D114"/>
  <c r="E114" s="1"/>
  <c r="D113"/>
  <c r="D112"/>
  <c r="D111"/>
  <c r="D110"/>
  <c r="E110" s="1"/>
  <c r="D109"/>
  <c r="D108"/>
  <c r="D107"/>
  <c r="D106"/>
  <c r="E106" s="1"/>
  <c r="D105"/>
  <c r="D104"/>
  <c r="D103"/>
  <c r="D102"/>
  <c r="E102" s="1"/>
  <c r="D101"/>
  <c r="D100"/>
  <c r="D99"/>
  <c r="D98"/>
  <c r="E98" s="1"/>
  <c r="D97"/>
  <c r="D96"/>
  <c r="D95"/>
  <c r="D94"/>
  <c r="E94" s="1"/>
  <c r="D93"/>
  <c r="D92"/>
  <c r="D91"/>
  <c r="D90"/>
  <c r="E90" s="1"/>
  <c r="D89"/>
  <c r="D88"/>
  <c r="D87"/>
  <c r="D86"/>
  <c r="E86" s="1"/>
  <c r="D85"/>
  <c r="D84"/>
  <c r="D83"/>
  <c r="D82"/>
  <c r="E82" s="1"/>
  <c r="D81"/>
  <c r="D80"/>
  <c r="D79"/>
  <c r="D78"/>
  <c r="E78" s="1"/>
  <c r="D77"/>
  <c r="D76"/>
  <c r="D75"/>
  <c r="D74"/>
  <c r="E74" s="1"/>
  <c r="D73"/>
  <c r="D72"/>
  <c r="D71"/>
  <c r="D70"/>
  <c r="E70" s="1"/>
  <c r="D69"/>
  <c r="D68"/>
  <c r="D67"/>
  <c r="D66"/>
  <c r="E66" s="1"/>
  <c r="D65"/>
  <c r="D64"/>
  <c r="D63"/>
  <c r="D62"/>
  <c r="E62" s="1"/>
  <c r="D61"/>
  <c r="D60"/>
  <c r="D59"/>
  <c r="D58"/>
  <c r="E58" s="1"/>
  <c r="D57"/>
  <c r="D56"/>
  <c r="D55"/>
  <c r="D54"/>
  <c r="E54" s="1"/>
  <c r="D53"/>
  <c r="D52"/>
  <c r="D51"/>
  <c r="D50"/>
  <c r="E50" s="1"/>
  <c r="D49"/>
  <c r="D48"/>
  <c r="D47"/>
  <c r="D46"/>
  <c r="E46" s="1"/>
  <c r="D45"/>
  <c r="D44"/>
  <c r="D43"/>
  <c r="D42"/>
  <c r="E42" s="1"/>
  <c r="D41"/>
  <c r="D40"/>
  <c r="D39"/>
  <c r="D38"/>
  <c r="E38" s="1"/>
  <c r="D37"/>
  <c r="D36"/>
  <c r="D35"/>
  <c r="D34"/>
  <c r="E34" s="1"/>
  <c r="D33"/>
  <c r="D32"/>
  <c r="D31"/>
  <c r="D30"/>
  <c r="E30" s="1"/>
  <c r="D29"/>
  <c r="D28"/>
  <c r="D27"/>
  <c r="D26"/>
  <c r="E26" s="1"/>
  <c r="D25"/>
  <c r="D24"/>
  <c r="D23"/>
  <c r="D22"/>
  <c r="E22" s="1"/>
  <c r="D21"/>
  <c r="D20"/>
  <c r="D19"/>
  <c r="D18"/>
  <c r="E18" s="1"/>
  <c r="D17"/>
  <c r="D16"/>
  <c r="D15"/>
  <c r="D14"/>
  <c r="E14" s="1"/>
  <c r="D13"/>
  <c r="D12"/>
  <c r="D11"/>
  <c r="D10"/>
  <c r="E10" s="1"/>
  <c r="D9"/>
  <c r="D8"/>
  <c r="D7"/>
  <c r="D6"/>
  <c r="F9" i="10" l="1"/>
  <c r="I125" i="12"/>
  <c r="E7"/>
  <c r="E15"/>
  <c r="E23"/>
  <c r="E31"/>
  <c r="E35"/>
  <c r="E43"/>
  <c r="E51"/>
  <c r="E59"/>
  <c r="E67"/>
  <c r="E75"/>
  <c r="E83"/>
  <c r="E91"/>
  <c r="E99"/>
  <c r="E111"/>
  <c r="E119"/>
  <c r="I9"/>
  <c r="I17"/>
  <c r="I25"/>
  <c r="I33"/>
  <c r="I41"/>
  <c r="I49"/>
  <c r="I53"/>
  <c r="I61"/>
  <c r="I69"/>
  <c r="I77"/>
  <c r="I85"/>
  <c r="I93"/>
  <c r="I97"/>
  <c r="I105"/>
  <c r="I117"/>
  <c r="E8"/>
  <c r="E16"/>
  <c r="E20"/>
  <c r="E28"/>
  <c r="E36"/>
  <c r="E44"/>
  <c r="E52"/>
  <c r="E60"/>
  <c r="E68"/>
  <c r="E76"/>
  <c r="E84"/>
  <c r="E96"/>
  <c r="E100"/>
  <c r="E108"/>
  <c r="E116"/>
  <c r="E124"/>
  <c r="I14"/>
  <c r="E11"/>
  <c r="E19"/>
  <c r="E27"/>
  <c r="E39"/>
  <c r="E47"/>
  <c r="E55"/>
  <c r="E63"/>
  <c r="E71"/>
  <c r="E79"/>
  <c r="E87"/>
  <c r="E95"/>
  <c r="E103"/>
  <c r="E107"/>
  <c r="D126"/>
  <c r="B36" i="9" s="1"/>
  <c r="H9" s="1"/>
  <c r="L9" s="1"/>
  <c r="E115" i="12"/>
  <c r="E123"/>
  <c r="I13"/>
  <c r="I21"/>
  <c r="I29"/>
  <c r="I37"/>
  <c r="I45"/>
  <c r="I57"/>
  <c r="I65"/>
  <c r="I73"/>
  <c r="I81"/>
  <c r="I89"/>
  <c r="I101"/>
  <c r="I109"/>
  <c r="I113"/>
  <c r="I121"/>
  <c r="E12"/>
  <c r="E24"/>
  <c r="E32"/>
  <c r="E40"/>
  <c r="E48"/>
  <c r="E56"/>
  <c r="E64"/>
  <c r="E72"/>
  <c r="E80"/>
  <c r="E88"/>
  <c r="E92"/>
  <c r="E104"/>
  <c r="E112"/>
  <c r="E120"/>
  <c r="I6"/>
  <c r="I10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E9"/>
  <c r="E13"/>
  <c r="E17"/>
  <c r="E21"/>
  <c r="E25"/>
  <c r="E29"/>
  <c r="E33"/>
  <c r="E37"/>
  <c r="E41"/>
  <c r="E45"/>
  <c r="E49"/>
  <c r="E53"/>
  <c r="E57"/>
  <c r="E61"/>
  <c r="E65"/>
  <c r="E69"/>
  <c r="E73"/>
  <c r="E77"/>
  <c r="E81"/>
  <c r="E85"/>
  <c r="E93"/>
  <c r="E97"/>
  <c r="E101"/>
  <c r="E105"/>
  <c r="E109"/>
  <c r="E113"/>
  <c r="E117"/>
  <c r="E121"/>
  <c r="E125"/>
  <c r="I7"/>
  <c r="I11"/>
  <c r="I15"/>
  <c r="I19"/>
  <c r="I23"/>
  <c r="I27"/>
  <c r="I31"/>
  <c r="I35"/>
  <c r="I39"/>
  <c r="I43"/>
  <c r="I47"/>
  <c r="I51"/>
  <c r="I55"/>
  <c r="I59"/>
  <c r="I63"/>
  <c r="I67"/>
  <c r="I71"/>
  <c r="I75"/>
  <c r="I79"/>
  <c r="I83"/>
  <c r="I87"/>
  <c r="I91"/>
  <c r="I95"/>
  <c r="I99"/>
  <c r="I103"/>
  <c r="I107"/>
  <c r="I111"/>
  <c r="I115"/>
  <c r="I119"/>
  <c r="I123"/>
  <c r="E89"/>
  <c r="E6"/>
  <c r="C2500" i="11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F11" i="10" l="1"/>
  <c r="F12" s="1"/>
  <c r="F10"/>
  <c r="H47" i="4"/>
  <c r="B7" i="17" s="1"/>
  <c r="C2501" i="11"/>
  <c r="H22" i="9"/>
  <c r="H26"/>
  <c r="H30"/>
  <c r="H24"/>
  <c r="H21"/>
  <c r="H25"/>
  <c r="H29"/>
  <c r="H8"/>
  <c r="H6"/>
  <c r="H28"/>
  <c r="H27"/>
  <c r="H23"/>
  <c r="B6" i="17" l="1"/>
  <c r="H32" i="9"/>
  <c r="B4" i="17" l="1"/>
  <c r="B21" s="1"/>
  <c r="B14" l="1"/>
  <c r="B13"/>
  <c r="B15"/>
  <c r="B23"/>
  <c r="D5" i="9" l="1"/>
  <c r="G5"/>
  <c r="G6"/>
  <c r="I6" s="1"/>
  <c r="G7"/>
  <c r="G8"/>
  <c r="I8" s="1"/>
  <c r="G9"/>
  <c r="I9" s="1"/>
  <c r="C10"/>
  <c r="M10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C31"/>
  <c r="D31"/>
  <c r="M31"/>
  <c r="B40"/>
  <c r="I31" l="1"/>
  <c r="M36"/>
  <c r="M40" s="1"/>
  <c r="K29"/>
  <c r="L29" s="1"/>
  <c r="K25"/>
  <c r="L25" s="1"/>
  <c r="K21"/>
  <c r="L21" s="1"/>
  <c r="K28"/>
  <c r="L28" s="1"/>
  <c r="K24"/>
  <c r="L24" s="1"/>
  <c r="K8"/>
  <c r="L8" s="1"/>
  <c r="K27"/>
  <c r="L27" s="1"/>
  <c r="K9"/>
  <c r="K30"/>
  <c r="L30" s="1"/>
  <c r="K26"/>
  <c r="L26" s="1"/>
  <c r="K22"/>
  <c r="L22" s="1"/>
  <c r="K5"/>
  <c r="K23"/>
  <c r="L23" s="1"/>
  <c r="K6"/>
  <c r="L6" s="1"/>
  <c r="K7"/>
  <c r="M42"/>
  <c r="D7"/>
  <c r="H5"/>
  <c r="I5" s="1"/>
  <c r="G11"/>
  <c r="G32"/>
  <c r="F32"/>
  <c r="F11"/>
  <c r="L31" l="1"/>
  <c r="L32"/>
  <c r="B3" i="17" s="1"/>
  <c r="B22" s="1"/>
  <c r="L33" i="9" s="1"/>
  <c r="L5"/>
  <c r="K11"/>
  <c r="K32"/>
  <c r="D10"/>
  <c r="C36" s="1"/>
  <c r="H7"/>
  <c r="I7" s="1"/>
  <c r="I10" s="1"/>
  <c r="I11" l="1"/>
  <c r="L7"/>
  <c r="L10" s="1"/>
  <c r="L36" s="1"/>
  <c r="L40" s="1"/>
  <c r="L44" s="1"/>
  <c r="H11"/>
  <c r="L43" l="1"/>
  <c r="L11"/>
  <c r="L42" l="1"/>
  <c r="H10" l="1"/>
  <c r="H31"/>
  <c r="B12" i="17" l="1"/>
  <c r="B16" l="1"/>
</calcChain>
</file>

<file path=xl/comments1.xml><?xml version="1.0" encoding="utf-8"?>
<comments xmlns="http://schemas.openxmlformats.org/spreadsheetml/2006/main">
  <authors>
    <author>Monica Shum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Monica Shum:</t>
        </r>
        <r>
          <rPr>
            <sz val="9"/>
            <color indexed="81"/>
            <rFont val="Tahoma"/>
            <family val="2"/>
          </rPr>
          <t xml:space="preserve">
IMO No 9207730</t>
        </r>
      </text>
    </comment>
  </commentList>
</comments>
</file>

<file path=xl/sharedStrings.xml><?xml version="1.0" encoding="utf-8"?>
<sst xmlns="http://schemas.openxmlformats.org/spreadsheetml/2006/main" count="489" uniqueCount="304">
  <si>
    <t>Vessel Name</t>
  </si>
  <si>
    <t>Type</t>
  </si>
  <si>
    <t>Year built</t>
  </si>
  <si>
    <t>Present Value</t>
  </si>
  <si>
    <t>Abandon PV</t>
  </si>
  <si>
    <t>PANTELIS</t>
  </si>
  <si>
    <t>ARISTIDES N.P.</t>
  </si>
  <si>
    <t>MONICA P</t>
  </si>
  <si>
    <t>EIRINI P</t>
  </si>
  <si>
    <t>Panamax</t>
  </si>
  <si>
    <t>Handymax</t>
  </si>
  <si>
    <t>ELENI P.</t>
  </si>
  <si>
    <t>PV</t>
  </si>
  <si>
    <t>Liabilities</t>
  </si>
  <si>
    <t>Net value</t>
  </si>
  <si>
    <t>Shares</t>
  </si>
  <si>
    <t>NAV</t>
  </si>
  <si>
    <t>Capacity (dwt.)</t>
  </si>
  <si>
    <t>r</t>
  </si>
  <si>
    <t>Volatility</t>
  </si>
  <si>
    <t xml:space="preserve"> </t>
  </si>
  <si>
    <t>SOLVER</t>
  </si>
  <si>
    <t>INPUT</t>
  </si>
  <si>
    <t>PV OF SHIP</t>
  </si>
  <si>
    <t>Volatility of freight rates</t>
  </si>
  <si>
    <t xml:space="preserve">Volatility of demolition market </t>
  </si>
  <si>
    <t>OUTPUT</t>
  </si>
  <si>
    <t>SP1</t>
  </si>
  <si>
    <t>SP2</t>
  </si>
  <si>
    <t>VM</t>
  </si>
  <si>
    <t>Date</t>
  </si>
  <si>
    <t>Mean</t>
  </si>
  <si>
    <t>log difference</t>
  </si>
  <si>
    <t>Total Scrap Value</t>
  </si>
  <si>
    <t>Total</t>
  </si>
  <si>
    <t>Voyage days</t>
  </si>
  <si>
    <t>Voyage days per vessel</t>
  </si>
  <si>
    <t>No. of dry bulk carriers</t>
  </si>
  <si>
    <t>Scrap value</t>
  </si>
  <si>
    <t>Second Hand Prices in Million USD</t>
  </si>
  <si>
    <t>TIGER BRIDGE</t>
  </si>
  <si>
    <t>JOANNA</t>
  </si>
  <si>
    <t>DESPINA P</t>
    <phoneticPr fontId="10" type="noConversion"/>
  </si>
  <si>
    <t>MANOLIS P</t>
  </si>
  <si>
    <t>KUO HSIUNG</t>
  </si>
  <si>
    <t>Under Construction</t>
    <phoneticPr fontId="10" type="noConversion"/>
  </si>
  <si>
    <t>Hull Number YZJ 1116**</t>
  </si>
  <si>
    <t>Hull Number YZJ 1153**</t>
  </si>
  <si>
    <t>Hull Number DY 160*</t>
  </si>
  <si>
    <t>Hull Number DY 161*</t>
  </si>
  <si>
    <t xml:space="preserve">Euroseas Ltd. </t>
    <phoneticPr fontId="10" type="noConversion"/>
  </si>
  <si>
    <t>Dry Bulk Carriers</t>
    <phoneticPr fontId="10" type="noConversion"/>
  </si>
  <si>
    <t>Kamsarmax</t>
  </si>
  <si>
    <t>Ultramax</t>
  </si>
  <si>
    <t>n/a</t>
    <phoneticPr fontId="10" type="noConversion"/>
  </si>
  <si>
    <t>Intermediate</t>
  </si>
  <si>
    <t>Handysize</t>
    <phoneticPr fontId="10" type="noConversion"/>
  </si>
  <si>
    <t>MARINOS</t>
    <phoneticPr fontId="10" type="noConversion"/>
  </si>
  <si>
    <t>NINOS</t>
    <phoneticPr fontId="10" type="noConversion"/>
  </si>
  <si>
    <t>Total</t>
    <phoneticPr fontId="10" type="noConversion"/>
  </si>
  <si>
    <t>Containerships</t>
  </si>
  <si>
    <t>DATE</t>
  </si>
  <si>
    <t>Feeder</t>
    <phoneticPr fontId="10" type="noConversion"/>
  </si>
  <si>
    <t>AGGELIKI P</t>
    <phoneticPr fontId="10" type="noConversion"/>
  </si>
  <si>
    <t>T1</t>
    <phoneticPr fontId="10" type="noConversion"/>
  </si>
  <si>
    <t>H1=SETTLE(20150821)</t>
    <phoneticPr fontId="10" type="noConversion"/>
  </si>
  <si>
    <t>H2=SETTLE(20150918)</t>
    <phoneticPr fontId="10" type="noConversion"/>
  </si>
  <si>
    <t>T2</t>
    <phoneticPr fontId="10" type="noConversion"/>
  </si>
  <si>
    <t>Resale</t>
    <phoneticPr fontId="10" type="noConversion"/>
  </si>
  <si>
    <t>5Y</t>
    <phoneticPr fontId="10" type="noConversion"/>
  </si>
  <si>
    <t>10Y</t>
    <phoneticPr fontId="10" type="noConversion"/>
  </si>
  <si>
    <t xml:space="preserve"> 15Y</t>
    <phoneticPr fontId="10" type="noConversion"/>
  </si>
  <si>
    <t>PANAMAX</t>
    <phoneticPr fontId="10" type="noConversion"/>
  </si>
  <si>
    <t>Date</t>
    <phoneticPr fontId="10" type="noConversion"/>
  </si>
  <si>
    <t>Baltic Dry Index</t>
    <phoneticPr fontId="10" type="noConversion"/>
  </si>
  <si>
    <t>20Y</t>
    <phoneticPr fontId="10" type="noConversion"/>
  </si>
  <si>
    <t>Volatility</t>
    <phoneticPr fontId="10" type="noConversion"/>
  </si>
  <si>
    <t>$ Million</t>
  </si>
  <si>
    <t>$/ldt</t>
  </si>
  <si>
    <t>Handysize Bulker Scrap Value</t>
  </si>
  <si>
    <t>Handymax Bulker Scrap Value</t>
  </si>
  <si>
    <t>Panamax Bulker Scrap Value</t>
  </si>
  <si>
    <t>Capesize Scrap Value</t>
  </si>
  <si>
    <t>Indian Sub Continent Handysize Bulker Demolition Prices</t>
  </si>
  <si>
    <t>Far East Demolition Prices: Handysize Bulkers</t>
  </si>
  <si>
    <t>Indian Sub Continent Demolition Prices: Capesize / Panamax</t>
  </si>
  <si>
    <t>Far East Demolition Prices: Capesize / Panamax</t>
  </si>
  <si>
    <t>Date</t>
    <phoneticPr fontId="10" type="noConversion"/>
  </si>
  <si>
    <t>Log Return</t>
    <phoneticPr fontId="10" type="noConversion"/>
  </si>
  <si>
    <t>Average</t>
    <phoneticPr fontId="10" type="noConversion"/>
  </si>
  <si>
    <t>Capesize</t>
    <phoneticPr fontId="10" type="noConversion"/>
  </si>
  <si>
    <t>Handysize</t>
    <phoneticPr fontId="10" type="noConversion"/>
  </si>
  <si>
    <t>Panamax</t>
    <phoneticPr fontId="10" type="noConversion"/>
  </si>
  <si>
    <t>Supramax</t>
    <phoneticPr fontId="10" type="noConversion"/>
  </si>
  <si>
    <t>For Dry Bulk Vessel</t>
    <phoneticPr fontId="10" type="noConversion"/>
  </si>
  <si>
    <t>Rebar Futures</t>
    <phoneticPr fontId="10" type="noConversion"/>
  </si>
  <si>
    <t>Mean</t>
    <phoneticPr fontId="10" type="noConversion"/>
  </si>
  <si>
    <t>Scrap Value $/lwt.</t>
    <phoneticPr fontId="10" type="noConversion"/>
  </si>
  <si>
    <t>Date</t>
    <phoneticPr fontId="10" type="noConversion"/>
  </si>
  <si>
    <t>Index</t>
    <phoneticPr fontId="10" type="noConversion"/>
  </si>
  <si>
    <t>China Containerized Freight Index Composite Index</t>
    <phoneticPr fontId="10" type="noConversion"/>
  </si>
  <si>
    <t>log return</t>
    <phoneticPr fontId="10" type="noConversion"/>
  </si>
  <si>
    <t>Volatility</t>
    <phoneticPr fontId="10" type="noConversion"/>
  </si>
  <si>
    <t>log difference</t>
    <phoneticPr fontId="10" type="noConversion"/>
  </si>
  <si>
    <t>Container ship</t>
    <phoneticPr fontId="10" type="noConversion"/>
  </si>
  <si>
    <t>12 Month T/C</t>
    <phoneticPr fontId="10" type="noConversion"/>
  </si>
  <si>
    <t>Average Freight  Spot Rates in 1000USD/day</t>
    <phoneticPr fontId="10" type="noConversion"/>
  </si>
  <si>
    <t>For Container ship</t>
    <phoneticPr fontId="10" type="noConversion"/>
  </si>
  <si>
    <t>Correlation X&amp;V=</t>
    <phoneticPr fontId="10" type="noConversion"/>
  </si>
  <si>
    <t>ROV S2</t>
  </si>
  <si>
    <t>V2</t>
  </si>
  <si>
    <t>X2</t>
  </si>
  <si>
    <t>r V2X2</t>
  </si>
  <si>
    <t>qV2</t>
  </si>
  <si>
    <t>qX2</t>
  </si>
  <si>
    <t>A2</t>
  </si>
  <si>
    <t>V2*/X2*</t>
  </si>
  <si>
    <t>V2*</t>
  </si>
  <si>
    <t>X2*</t>
  </si>
  <si>
    <t>SCFI Shanghai-Europe (base port) Freight Rate</t>
  </si>
  <si>
    <t>SCFI Shanghai-Med (base port) Freight Rate</t>
  </si>
  <si>
    <t>SCFI Shanghai-WC America (base port) Freight Rate</t>
  </si>
  <si>
    <t>SCFI Shanghai-EC America (base port) Freight Rate</t>
  </si>
  <si>
    <t>SCFI Shanghai-Persian Gulf (Dubai) Freight Rate</t>
  </si>
  <si>
    <t>SCFI Shanghai-ANZ (Melbourne) Freight Rate</t>
  </si>
  <si>
    <t>SCFI Shanghai-W Africa (Lagos) Freight Rate</t>
  </si>
  <si>
    <t>SCFI Shanghai-S Africa (Durban) Freight Rate</t>
  </si>
  <si>
    <t>SCFI Shanghai-S America (Santos) Freight Rate</t>
  </si>
  <si>
    <t>SCFI Shanghai-W Japan (base port) Freight Rate</t>
  </si>
  <si>
    <t>SCFI Shanghai-E Japan (base port) Freight Rate</t>
  </si>
  <si>
    <t>SCFI Shanghai-SE Asia (Singapore) Freight Rate</t>
  </si>
  <si>
    <t>SCFI Shanghai-Korea (Pusan) Freight Rate</t>
  </si>
  <si>
    <t>Average</t>
    <phoneticPr fontId="3" type="noConversion"/>
  </si>
  <si>
    <t>log return</t>
    <phoneticPr fontId="3" type="noConversion"/>
  </si>
  <si>
    <t>$/TEU</t>
  </si>
  <si>
    <t>$/FEU</t>
  </si>
  <si>
    <t>Volatility=</t>
  </si>
  <si>
    <t>Container Ship 5Y Freight Spot Rates</t>
  </si>
  <si>
    <t>β2</t>
  </si>
  <si>
    <t>𝜎v2</t>
  </si>
  <si>
    <t>ϕ2</t>
  </si>
  <si>
    <t>TCE $/day</t>
  </si>
  <si>
    <t>Net Revenues</t>
  </si>
  <si>
    <t>Vessel Operating costs</t>
  </si>
  <si>
    <t>Discount rate</t>
  </si>
  <si>
    <t>By Jun 2015</t>
  </si>
  <si>
    <t>0.5*(B5^2)*B19*(B19-1)+0.5*(B6^2)*B18*(B18-1)+B7*B5*B6*B18*B19+B9*B19+B10*B18-B8</t>
  </si>
  <si>
    <t>B20+B19*B17*(B20^B19)*(B21^B18)</t>
  </si>
  <si>
    <t>B18*B17*(B20^B19)*(B21^B18)-B21</t>
  </si>
  <si>
    <t>B17*(B20^B19)*(B21^B18)+B20-B21</t>
  </si>
  <si>
    <t>IF(B3&gt;B20,B17*(B3^B19)*(B4^B18),B21-B20)</t>
  </si>
  <si>
    <t>𝜎x2</t>
  </si>
  <si>
    <t>US Gulf - ARA 67,000t Coal Panamax Voyage Rates</t>
  </si>
  <si>
    <t>Bolivar - ARA 67,000t Coal Panamax Voyage Rates</t>
  </si>
  <si>
    <t>Richards Bay - Rotterdam 66,500t Coal Panamax Voyage Rates</t>
  </si>
  <si>
    <t>USD/day</t>
    <phoneticPr fontId="10" type="noConversion"/>
  </si>
  <si>
    <t>Date</t>
    <phoneticPr fontId="22" type="noConversion"/>
  </si>
  <si>
    <t>Average</t>
    <phoneticPr fontId="22" type="noConversion"/>
  </si>
  <si>
    <t>Log Returns</t>
    <phoneticPr fontId="22" type="noConversion"/>
  </si>
  <si>
    <t>Volatility=</t>
    <phoneticPr fontId="22" type="noConversion"/>
  </si>
  <si>
    <t>Panamax 10Y Freight Spot Rates</t>
    <phoneticPr fontId="10" type="noConversion"/>
  </si>
  <si>
    <t>Freight Spot Volatility=</t>
    <phoneticPr fontId="10" type="noConversion"/>
  </si>
  <si>
    <t>Date</t>
    <phoneticPr fontId="10" type="noConversion"/>
  </si>
  <si>
    <t>1000 USD/Day</t>
    <phoneticPr fontId="10" type="noConversion"/>
  </si>
  <si>
    <t>AVG=</t>
    <phoneticPr fontId="10" type="noConversion"/>
  </si>
  <si>
    <t>CAPTAIN COSTAS</t>
  </si>
  <si>
    <t>ConYield</t>
  </si>
  <si>
    <t>Lightship (lwt.)</t>
  </si>
  <si>
    <t>Carrying value</t>
  </si>
  <si>
    <t>By Dec 2014</t>
  </si>
  <si>
    <t>EVRIDIKI G</t>
  </si>
  <si>
    <t>Operating costs per vessel</t>
  </si>
  <si>
    <t>New</t>
  </si>
  <si>
    <t>NEW 5Y</t>
  </si>
  <si>
    <t>5Y-10Y</t>
  </si>
  <si>
    <t>10Y-15Y</t>
  </si>
  <si>
    <t>15Y-20Y</t>
  </si>
  <si>
    <t>STRAIGHT LINE FROM NEW</t>
  </si>
  <si>
    <t>SCRAP 25 YEARS</t>
  </si>
  <si>
    <t>Price</t>
  </si>
  <si>
    <t>Average of the 4 T / C Routes for Baltic Panamax Index</t>
  </si>
  <si>
    <t>Mean 1/14-7/15</t>
  </si>
  <si>
    <t>Volatility 2005-2015</t>
  </si>
  <si>
    <t>Volatility 05-15</t>
  </si>
  <si>
    <t>Scrap</t>
  </si>
  <si>
    <t>20Y-Scrap</t>
  </si>
  <si>
    <t>STDEV</t>
  </si>
  <si>
    <t>EFFECTIVE MARKET DETERIORATION</t>
  </si>
  <si>
    <t xml:space="preserve">                                                                               Multi-factor Multiple Replacement Option with Salvage</t>
  </si>
  <si>
    <t>C*</t>
  </si>
  <si>
    <t>CI</t>
  </si>
  <si>
    <t>K</t>
  </si>
  <si>
    <t>SI</t>
  </si>
  <si>
    <r>
      <t>s</t>
    </r>
    <r>
      <rPr>
        <sz val="10"/>
        <rFont val="Tahoma"/>
        <family val="2"/>
      </rPr>
      <t>C</t>
    </r>
  </si>
  <si>
    <r>
      <t>s</t>
    </r>
    <r>
      <rPr>
        <sz val="10"/>
        <rFont val="Tahoma"/>
        <family val="2"/>
      </rPr>
      <t>S</t>
    </r>
  </si>
  <si>
    <r>
      <t>q</t>
    </r>
    <r>
      <rPr>
        <sz val="10"/>
        <rFont val="Tahoma"/>
        <family val="2"/>
      </rPr>
      <t>C</t>
    </r>
  </si>
  <si>
    <r>
      <t>q</t>
    </r>
    <r>
      <rPr>
        <sz val="10"/>
        <rFont val="Tahoma"/>
        <family val="2"/>
      </rPr>
      <t>S</t>
    </r>
  </si>
  <si>
    <t>S*</t>
  </si>
  <si>
    <t>t</t>
  </si>
  <si>
    <r>
      <t>Q</t>
    </r>
    <r>
      <rPr>
        <sz val="10"/>
        <rFont val="Symbol"/>
        <family val="1"/>
        <charset val="2"/>
      </rPr>
      <t>(h,g)</t>
    </r>
  </si>
  <si>
    <t>R VM</t>
  </si>
  <si>
    <t>PART 1</t>
  </si>
  <si>
    <t>PART 2</t>
  </si>
  <si>
    <t>PART 3</t>
  </si>
  <si>
    <t>SUM</t>
  </si>
  <si>
    <t>h1</t>
  </si>
  <si>
    <t>g1</t>
  </si>
  <si>
    <t>A1</t>
  </si>
  <si>
    <t xml:space="preserve">                                                                               Multi-factor Multiple Replacement Option with Salvage &amp; Depreciation</t>
  </si>
  <si>
    <t>Stochastic  S &amp; C &amp; Deterministic D</t>
  </si>
  <si>
    <t>Table 1</t>
  </si>
  <si>
    <t>DI</t>
  </si>
  <si>
    <r>
      <t>q</t>
    </r>
    <r>
      <rPr>
        <sz val="10"/>
        <rFont val="Tahoma"/>
        <family val="2"/>
      </rPr>
      <t>D</t>
    </r>
  </si>
  <si>
    <t>D*</t>
  </si>
  <si>
    <r>
      <t>Q</t>
    </r>
    <r>
      <rPr>
        <sz val="10"/>
        <rFont val="Symbol"/>
        <family val="1"/>
        <charset val="2"/>
      </rPr>
      <t>(h,g,l)</t>
    </r>
  </si>
  <si>
    <t>EQ 3</t>
  </si>
  <si>
    <t>EQ 6</t>
  </si>
  <si>
    <t>EQ 7</t>
  </si>
  <si>
    <t>EQ 8</t>
  </si>
  <si>
    <t>EQ 8 LHS</t>
  </si>
  <si>
    <t>SOLVER: SET I25=0, CHANGING B27:H30</t>
  </si>
  <si>
    <t>l1</t>
  </si>
  <si>
    <t>T*</t>
  </si>
  <si>
    <t>C</t>
  </si>
  <si>
    <t>PI</t>
  </si>
  <si>
    <t>NPV</t>
  </si>
  <si>
    <t>Ex K</t>
  </si>
  <si>
    <t>ROV</t>
  </si>
  <si>
    <t>F1</t>
  </si>
  <si>
    <t>EQ 2</t>
  </si>
  <si>
    <t>PDE</t>
  </si>
  <si>
    <t>EQ 1</t>
  </si>
  <si>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>F1 C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</si>
  <si>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F1 C</t>
    </r>
  </si>
  <si>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>F1 S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</si>
  <si>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F1 S</t>
    </r>
  </si>
  <si>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>F1 D</t>
    </r>
  </si>
  <si>
    <t>0.5*(B8^2)*B27*(B27-1)+0.5*(B9^2)*B28*(B28-1)+B10*B8*B9*B27*B28+B12*B27+B13*B28--B14*B29-B11</t>
  </si>
  <si>
    <t>B30*(1-B17)/(B27*(B11-B12))-B15*(1-B17)/B28</t>
  </si>
  <si>
    <t>B30*(1-B17)/(B27*(B11-B12))-(B16*B17*B11)/(B29*B14*(B11+B14))</t>
  </si>
  <si>
    <t>B22*(B27+B28+B29-1+B23)-B24</t>
  </si>
  <si>
    <t>B3*(1-B17)/(B27*(B11-B12))</t>
  </si>
  <si>
    <t>((B4^B27)*(B6^B28)*(B7^B29))/((B30^B27)*(B15^B28)*(B16^B29))</t>
  </si>
  <si>
    <t>B5+B4*(1-B17)/(B11-B12)-(B7*B17)/(B11+B14)</t>
  </si>
  <si>
    <t>B34*(1-B17)/B11-B33*(1-B17)/(B11-B12)+B16*B17/(B11+B14)</t>
  </si>
  <si>
    <t>B37-B35</t>
  </si>
  <si>
    <t>IF(B33&lt;B3,B38*((B33^B27)*(B15^B28)*(B16^B29))+B35,B94)</t>
  </si>
  <si>
    <t>B22/((B3^B27)*(B15^B28)*(B16^B29))</t>
  </si>
  <si>
    <t>0.5*(B8^2)*(B33^2)*B41+0.5*(B9^2)*(B15^2)*B43+B12*B33*B40+B13*B15*B42-B14*B16*B44-B11*B37+(B34-B33)*(1-B17)+B16*B17</t>
  </si>
  <si>
    <t>B27*B38*((B33^(B27-1))*(B15^B28)*(B16^B29))-(1-B17)/(B11-B12)</t>
  </si>
  <si>
    <t>B27*(B27-1)*B38*((B33^(B27-2))*(B15^B28)*(B16^B29))</t>
  </si>
  <si>
    <t>B28*B38*((B33^B27)*(B15^(B28-1))*(B16^B29))</t>
  </si>
  <si>
    <t>B28*(B28-1)*B38*((B33^B27)*(B15^(B28-2))*(B16^B29))</t>
  </si>
  <si>
    <t>B29*B38*((B33^B27)*(B15^B28)*(B16^(B29-1)))+1*B17/(B11+B14)</t>
  </si>
  <si>
    <t>ROV SCRAP &amp; REPLACE</t>
  </si>
  <si>
    <t>Total No. of vessels</t>
  </si>
  <si>
    <t>Age</t>
  </si>
  <si>
    <t>Life</t>
  </si>
  <si>
    <t xml:space="preserve">Current </t>
  </si>
  <si>
    <t xml:space="preserve">Other </t>
  </si>
  <si>
    <t>B30+B31</t>
  </si>
  <si>
    <t>Set B16=0, Changing B17:B20</t>
  </si>
  <si>
    <t>NAV +ROVA</t>
  </si>
  <si>
    <t>SP1 RHS</t>
  </si>
  <si>
    <t>ROV1</t>
  </si>
  <si>
    <t>0.5*(B8^2)*B25*(B25-1)+0.5*(B9^2)*B26*(B26-1)+B10*B8*B9*B25*B26+B12*B25+B13*B26-B11</t>
  </si>
  <si>
    <t>B27*(1-B15)/(B25*(B11-B12))-B14*(1-B15)/B26</t>
  </si>
  <si>
    <t>B20*(B25+B26-1+B21)-B22</t>
  </si>
  <si>
    <t>B27*(1-B15)/(B25*(B11-B12))</t>
  </si>
  <si>
    <t>((B5^B25)*(B7^B26))/((B27^B25)*(B14^B26))</t>
  </si>
  <si>
    <t>B6+B5*(1-B15)/(B11-B12)</t>
  </si>
  <si>
    <t>Solver: Set B23=0, changing B25:B27</t>
  </si>
  <si>
    <t>B29/((B27^B25)*(B14^B26))</t>
  </si>
  <si>
    <t>B3*(1-B15)/B11-B4*(1-B15)/(B11-B12)</t>
  </si>
  <si>
    <t>B28*((B4^B25)*(B14^B26))</t>
  </si>
  <si>
    <t>ROV Single Abandonment</t>
  </si>
  <si>
    <t>NAV +ROV</t>
  </si>
  <si>
    <r>
      <t>s</t>
    </r>
    <r>
      <rPr>
        <sz val="10"/>
        <rFont val="Tahoma"/>
        <family val="2"/>
      </rPr>
      <t>V2</t>
    </r>
  </si>
  <si>
    <r>
      <t>s</t>
    </r>
    <r>
      <rPr>
        <sz val="10"/>
        <rFont val="Tahoma"/>
        <family val="2"/>
      </rPr>
      <t>X2</t>
    </r>
  </si>
  <si>
    <r>
      <t xml:space="preserve">r </t>
    </r>
    <r>
      <rPr>
        <sz val="10"/>
        <rFont val="Tahoma"/>
        <family val="2"/>
      </rPr>
      <t>V2X2</t>
    </r>
  </si>
  <si>
    <r>
      <t>q</t>
    </r>
    <r>
      <rPr>
        <sz val="10"/>
        <rFont val="Tahoma"/>
        <family val="2"/>
      </rPr>
      <t>V2</t>
    </r>
  </si>
  <si>
    <r>
      <t>q</t>
    </r>
    <r>
      <rPr>
        <sz val="10"/>
        <rFont val="Tahoma"/>
        <family val="2"/>
      </rPr>
      <t>X2</t>
    </r>
  </si>
  <si>
    <r>
      <rPr>
        <sz val="10"/>
        <rFont val="Symbol"/>
        <family val="1"/>
        <charset val="2"/>
      </rPr>
      <t>s</t>
    </r>
    <r>
      <rPr>
        <sz val="10"/>
        <rFont val="Tahoma"/>
        <family val="2"/>
      </rPr>
      <t>VX</t>
    </r>
  </si>
  <si>
    <t>f2</t>
  </si>
  <si>
    <t>b2</t>
  </si>
  <si>
    <t>ROV2</t>
  </si>
  <si>
    <t>EQ 4</t>
  </si>
  <si>
    <t>V*/X*</t>
  </si>
  <si>
    <t xml:space="preserve">ANALYTICAL ABANDONMENT </t>
  </si>
  <si>
    <t>EQ 13</t>
  </si>
  <si>
    <t>EQ 11</t>
  </si>
  <si>
    <t>EQ 12</t>
  </si>
  <si>
    <t>SQRT((E5^2)+(E6^2)-2*E7*E5*E6)</t>
  </si>
  <si>
    <t>(1/-E15)*(-E15/(1-E15))^(1-E15)</t>
  </si>
  <si>
    <t>1-E15</t>
  </si>
  <si>
    <t>0.5-(E9-E10)/(E12^2)-SQRT((0.5-(E9-E10)/(E12^2))^2+2*E8/(E12^2))</t>
  </si>
  <si>
    <t>-E15*E17/(1-E15)</t>
  </si>
  <si>
    <t>IF(E3&gt;E16,E13*(E3^E15)*(E4^E14),E19)</t>
  </si>
  <si>
    <t>E16/E17</t>
  </si>
  <si>
    <r>
      <t xml:space="preserve"> </t>
    </r>
    <r>
      <rPr>
        <b/>
        <sz val="12"/>
        <rFont val="Calibri"/>
        <family val="2"/>
      </rPr>
      <t>Adkins &amp; Paxson EJF 2016</t>
    </r>
  </si>
  <si>
    <t>Stochastic  S &amp; C Template  Adkins &amp; Paxson (2015)</t>
  </si>
  <si>
    <t>EQ 5</t>
  </si>
  <si>
    <t>PV1</t>
  </si>
  <si>
    <r>
      <t>Q(</t>
    </r>
    <r>
      <rPr>
        <sz val="11"/>
        <rFont val="Symbol"/>
        <family val="1"/>
        <charset val="2"/>
      </rPr>
      <t>b</t>
    </r>
    <r>
      <rPr>
        <vertAlign val="subscript"/>
        <sz val="11"/>
        <rFont val="Symbol"/>
        <family val="1"/>
        <charset val="2"/>
      </rPr>
      <t>2,1</t>
    </r>
    <r>
      <rPr>
        <sz val="11"/>
        <rFont val="Symbol"/>
        <family val="1"/>
        <charset val="2"/>
      </rPr>
      <t>)</t>
    </r>
  </si>
</sst>
</file>

<file path=xl/styles.xml><?xml version="1.0" encoding="utf-8"?>
<styleSheet xmlns="http://schemas.openxmlformats.org/spreadsheetml/2006/main">
  <numFmts count="15">
    <numFmt numFmtId="164" formatCode="_-* #,##0_-;\-* #,##0_-;_-* &quot;-&quot;_-;_-@_-"/>
    <numFmt numFmtId="165" formatCode="[$$-409]#,##0.00"/>
    <numFmt numFmtId="166" formatCode="0.0000"/>
    <numFmt numFmtId="167" formatCode="\$#,##0.00;[Red]\$#,##0.00"/>
    <numFmt numFmtId="168" formatCode="yyyy\-mmm"/>
    <numFmt numFmtId="169" formatCode="dd/mm/yyyy;@"/>
    <numFmt numFmtId="170" formatCode="\$#,##0.00"/>
    <numFmt numFmtId="171" formatCode="&quot;$&quot;#,##0"/>
    <numFmt numFmtId="172" formatCode="&quot;$&quot;#,##0.00"/>
    <numFmt numFmtId="173" formatCode="[$$-409]#,##0"/>
    <numFmt numFmtId="174" formatCode="#,##0.0"/>
    <numFmt numFmtId="175" formatCode="0.0_ "/>
    <numFmt numFmtId="176" formatCode="#,##0.00000000000000;[Red]#,##0.00000000000000"/>
    <numFmt numFmtId="177" formatCode="0.000"/>
    <numFmt numFmtId="178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name val="宋体"/>
      <family val="3"/>
      <charset val="134"/>
    </font>
    <font>
      <b/>
      <sz val="8"/>
      <color theme="1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name val="Tahoma"/>
      <family val="2"/>
    </font>
    <font>
      <sz val="10"/>
      <name val="Rockwell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Symbol"/>
      <family val="1"/>
      <charset val="2"/>
    </font>
    <font>
      <vertAlign val="subscript"/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0">
    <xf numFmtId="0" fontId="0" fillId="0" borderId="0"/>
    <xf numFmtId="165" fontId="5" fillId="0" borderId="0"/>
    <xf numFmtId="0" fontId="6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 applyBorder="0"/>
    <xf numFmtId="0" fontId="1" fillId="0" borderId="0">
      <alignment vertical="center"/>
    </xf>
  </cellStyleXfs>
  <cellXfs count="233">
    <xf numFmtId="0" fontId="0" fillId="0" borderId="0" xfId="0"/>
    <xf numFmtId="0" fontId="0" fillId="0" borderId="0" xfId="0" applyNumberFormat="1"/>
    <xf numFmtId="0" fontId="0" fillId="0" borderId="0" xfId="0" applyBorder="1"/>
    <xf numFmtId="0" fontId="11" fillId="0" borderId="0" xfId="0" applyFont="1"/>
    <xf numFmtId="0" fontId="0" fillId="0" borderId="4" xfId="0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/>
    <xf numFmtId="17" fontId="13" fillId="0" borderId="0" xfId="0" applyNumberFormat="1" applyFont="1" applyBorder="1"/>
    <xf numFmtId="0" fontId="13" fillId="0" borderId="0" xfId="0" applyNumberFormat="1" applyFont="1" applyBorder="1"/>
    <xf numFmtId="0" fontId="12" fillId="0" borderId="0" xfId="0" applyNumberFormat="1" applyFont="1" applyBorder="1"/>
    <xf numFmtId="0" fontId="13" fillId="0" borderId="0" xfId="0" applyNumberFormat="1" applyFont="1"/>
    <xf numFmtId="0" fontId="13" fillId="0" borderId="4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6" xfId="0" applyNumberFormat="1" applyFont="1" applyBorder="1"/>
    <xf numFmtId="0" fontId="13" fillId="0" borderId="5" xfId="0" applyFont="1" applyBorder="1" applyAlignment="1">
      <alignment horizontal="right"/>
    </xf>
    <xf numFmtId="0" fontId="13" fillId="0" borderId="7" xfId="0" applyFont="1" applyBorder="1"/>
    <xf numFmtId="0" fontId="13" fillId="0" borderId="9" xfId="0" applyNumberFormat="1" applyFont="1" applyBorder="1"/>
    <xf numFmtId="0" fontId="12" fillId="0" borderId="0" xfId="0" applyFont="1" applyBorder="1" applyAlignment="1">
      <alignment horizontal="right"/>
    </xf>
    <xf numFmtId="17" fontId="13" fillId="0" borderId="5" xfId="0" applyNumberFormat="1" applyFont="1" applyBorder="1" applyAlignment="1">
      <alignment horizontal="right"/>
    </xf>
    <xf numFmtId="0" fontId="12" fillId="0" borderId="2" xfId="0" applyFont="1" applyBorder="1"/>
    <xf numFmtId="0" fontId="9" fillId="0" borderId="4" xfId="0" applyNumberFormat="1" applyFont="1" applyBorder="1"/>
    <xf numFmtId="0" fontId="13" fillId="0" borderId="6" xfId="0" applyNumberFormat="1" applyFont="1" applyBorder="1" applyAlignment="1">
      <alignment horizontal="center"/>
    </xf>
    <xf numFmtId="0" fontId="12" fillId="0" borderId="3" xfId="0" applyFont="1" applyBorder="1"/>
    <xf numFmtId="0" fontId="9" fillId="0" borderId="1" xfId="0" applyFont="1" applyBorder="1"/>
    <xf numFmtId="17" fontId="13" fillId="0" borderId="7" xfId="0" applyNumberFormat="1" applyFont="1" applyBorder="1" applyAlignment="1">
      <alignment horizontal="right"/>
    </xf>
    <xf numFmtId="0" fontId="13" fillId="0" borderId="6" xfId="0" applyFont="1" applyBorder="1"/>
    <xf numFmtId="0" fontId="13" fillId="0" borderId="2" xfId="0" applyFont="1" applyBorder="1" applyAlignment="1">
      <alignment horizontal="right"/>
    </xf>
    <xf numFmtId="0" fontId="13" fillId="0" borderId="9" xfId="0" applyFont="1" applyBorder="1"/>
    <xf numFmtId="168" fontId="12" fillId="0" borderId="0" xfId="0" applyNumberFormat="1" applyFont="1" applyFill="1" applyBorder="1" applyProtection="1"/>
    <xf numFmtId="0" fontId="12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8" xfId="0" applyFont="1" applyBorder="1"/>
    <xf numFmtId="0" fontId="12" fillId="0" borderId="4" xfId="0" applyFont="1" applyBorder="1"/>
    <xf numFmtId="3" fontId="13" fillId="0" borderId="0" xfId="0" applyNumberFormat="1" applyFont="1"/>
    <xf numFmtId="0" fontId="13" fillId="0" borderId="0" xfId="0" applyFont="1" applyAlignment="1">
      <alignment horizontal="right"/>
    </xf>
    <xf numFmtId="168" fontId="13" fillId="0" borderId="0" xfId="0" applyNumberFormat="1" applyFont="1" applyFill="1" applyBorder="1" applyProtection="1"/>
    <xf numFmtId="0" fontId="13" fillId="0" borderId="2" xfId="0" applyFont="1" applyFill="1" applyBorder="1" applyProtection="1"/>
    <xf numFmtId="2" fontId="13" fillId="0" borderId="3" xfId="0" applyNumberFormat="1" applyFont="1" applyFill="1" applyBorder="1" applyProtection="1"/>
    <xf numFmtId="2" fontId="13" fillId="0" borderId="4" xfId="0" applyNumberFormat="1" applyFont="1" applyFill="1" applyBorder="1" applyProtection="1"/>
    <xf numFmtId="0" fontId="13" fillId="0" borderId="0" xfId="0" applyFont="1" applyFill="1"/>
    <xf numFmtId="0" fontId="13" fillId="0" borderId="5" xfId="0" applyFont="1" applyFill="1" applyBorder="1" applyProtection="1"/>
    <xf numFmtId="2" fontId="13" fillId="0" borderId="0" xfId="0" applyNumberFormat="1" applyFont="1" applyFill="1" applyBorder="1" applyProtection="1"/>
    <xf numFmtId="2" fontId="13" fillId="0" borderId="6" xfId="0" applyNumberFormat="1" applyFont="1" applyFill="1" applyBorder="1" applyProtection="1"/>
    <xf numFmtId="2" fontId="13" fillId="0" borderId="5" xfId="0" applyNumberFormat="1" applyFont="1" applyFill="1" applyBorder="1" applyProtection="1"/>
    <xf numFmtId="168" fontId="13" fillId="0" borderId="9" xfId="0" applyNumberFormat="1" applyFont="1" applyFill="1" applyBorder="1" applyProtection="1"/>
    <xf numFmtId="2" fontId="13" fillId="0" borderId="7" xfId="0" applyNumberFormat="1" applyFont="1" applyFill="1" applyBorder="1" applyProtection="1"/>
    <xf numFmtId="2" fontId="13" fillId="0" borderId="8" xfId="0" applyNumberFormat="1" applyFont="1" applyFill="1" applyBorder="1" applyProtection="1"/>
    <xf numFmtId="2" fontId="13" fillId="0" borderId="9" xfId="0" applyNumberFormat="1" applyFont="1" applyFill="1" applyBorder="1" applyProtection="1"/>
    <xf numFmtId="2" fontId="12" fillId="0" borderId="0" xfId="0" applyNumberFormat="1" applyFont="1"/>
    <xf numFmtId="0" fontId="12" fillId="0" borderId="0" xfId="2" applyNumberFormat="1" applyFont="1" applyFill="1"/>
    <xf numFmtId="164" fontId="13" fillId="0" borderId="0" xfId="0" applyNumberFormat="1" applyFont="1"/>
    <xf numFmtId="164" fontId="12" fillId="0" borderId="0" xfId="0" applyNumberFormat="1" applyFont="1"/>
    <xf numFmtId="0" fontId="14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2" fillId="0" borderId="0" xfId="0" applyFont="1" applyFill="1"/>
    <xf numFmtId="0" fontId="13" fillId="0" borderId="0" xfId="2" applyFont="1" applyFill="1"/>
    <xf numFmtId="3" fontId="12" fillId="0" borderId="0" xfId="0" applyNumberFormat="1" applyFont="1"/>
    <xf numFmtId="167" fontId="12" fillId="0" borderId="0" xfId="0" applyNumberFormat="1" applyFont="1"/>
    <xf numFmtId="0" fontId="12" fillId="0" borderId="0" xfId="2" applyFont="1" applyFill="1"/>
    <xf numFmtId="165" fontId="12" fillId="0" borderId="0" xfId="0" applyNumberFormat="1" applyFont="1"/>
    <xf numFmtId="0" fontId="13" fillId="0" borderId="2" xfId="0" applyFont="1" applyFill="1" applyBorder="1" applyAlignment="1" applyProtection="1">
      <alignment horizontal="center" wrapText="1"/>
    </xf>
    <xf numFmtId="0" fontId="13" fillId="0" borderId="8" xfId="0" applyFont="1" applyFill="1" applyBorder="1" applyAlignment="1" applyProtection="1">
      <alignment horizontal="center" wrapText="1"/>
    </xf>
    <xf numFmtId="0" fontId="13" fillId="0" borderId="16" xfId="0" applyFont="1" applyFill="1" applyBorder="1" applyAlignment="1" applyProtection="1">
      <alignment horizontal="center" wrapText="1"/>
    </xf>
    <xf numFmtId="0" fontId="13" fillId="0" borderId="9" xfId="0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168" fontId="13" fillId="0" borderId="10" xfId="0" applyNumberFormat="1" applyFont="1" applyFill="1" applyBorder="1" applyProtection="1"/>
    <xf numFmtId="2" fontId="13" fillId="0" borderId="10" xfId="0" applyNumberFormat="1" applyFont="1" applyFill="1" applyBorder="1" applyProtection="1"/>
    <xf numFmtId="168" fontId="13" fillId="0" borderId="11" xfId="0" applyNumberFormat="1" applyFont="1" applyFill="1" applyBorder="1" applyProtection="1"/>
    <xf numFmtId="2" fontId="13" fillId="0" borderId="11" xfId="0" applyNumberFormat="1" applyFont="1" applyFill="1" applyBorder="1" applyProtection="1"/>
    <xf numFmtId="168" fontId="13" fillId="0" borderId="12" xfId="0" applyNumberFormat="1" applyFont="1" applyFill="1" applyBorder="1" applyProtection="1"/>
    <xf numFmtId="2" fontId="13" fillId="0" borderId="12" xfId="0" applyNumberFormat="1" applyFont="1" applyFill="1" applyBorder="1" applyProtection="1"/>
    <xf numFmtId="165" fontId="13" fillId="0" borderId="0" xfId="0" applyNumberFormat="1" applyFont="1"/>
    <xf numFmtId="2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3" fontId="13" fillId="0" borderId="0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left"/>
    </xf>
    <xf numFmtId="0" fontId="13" fillId="0" borderId="0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2" fillId="0" borderId="8" xfId="0" applyFont="1" applyBorder="1"/>
    <xf numFmtId="0" fontId="0" fillId="0" borderId="9" xfId="0" applyBorder="1"/>
    <xf numFmtId="0" fontId="13" fillId="0" borderId="5" xfId="0" applyFont="1" applyBorder="1" applyAlignment="1">
      <alignment horizontal="center"/>
    </xf>
    <xf numFmtId="169" fontId="13" fillId="0" borderId="5" xfId="0" applyNumberFormat="1" applyFont="1" applyBorder="1" applyAlignment="1">
      <alignment horizontal="right"/>
    </xf>
    <xf numFmtId="3" fontId="13" fillId="0" borderId="0" xfId="0" applyNumberFormat="1" applyFont="1" applyBorder="1"/>
    <xf numFmtId="169" fontId="13" fillId="0" borderId="5" xfId="0" applyNumberFormat="1" applyFont="1" applyFill="1" applyBorder="1" applyAlignment="1">
      <alignment horizontal="right"/>
    </xf>
    <xf numFmtId="14" fontId="13" fillId="0" borderId="5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9" xfId="0" applyFont="1" applyBorder="1"/>
    <xf numFmtId="0" fontId="13" fillId="0" borderId="2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14" fontId="13" fillId="0" borderId="10" xfId="0" applyNumberFormat="1" applyFont="1" applyBorder="1"/>
    <xf numFmtId="14" fontId="13" fillId="0" borderId="11" xfId="0" applyNumberFormat="1" applyFont="1" applyBorder="1"/>
    <xf numFmtId="14" fontId="13" fillId="0" borderId="11" xfId="0" applyNumberFormat="1" applyFont="1" applyFill="1" applyBorder="1"/>
    <xf numFmtId="14" fontId="13" fillId="0" borderId="12" xfId="0" applyNumberFormat="1" applyFont="1" applyBorder="1"/>
    <xf numFmtId="0" fontId="13" fillId="0" borderId="11" xfId="0" applyFont="1" applyBorder="1" applyAlignment="1">
      <alignment horizontal="right"/>
    </xf>
    <xf numFmtId="0" fontId="3" fillId="0" borderId="0" xfId="5">
      <alignment vertical="center"/>
    </xf>
    <xf numFmtId="0" fontId="13" fillId="0" borderId="0" xfId="5" applyFont="1">
      <alignment vertical="center"/>
    </xf>
    <xf numFmtId="0" fontId="13" fillId="0" borderId="0" xfId="5" applyFont="1" applyAlignment="1"/>
    <xf numFmtId="166" fontId="13" fillId="0" borderId="0" xfId="5" applyNumberFormat="1" applyFont="1" applyAlignment="1"/>
    <xf numFmtId="166" fontId="12" fillId="0" borderId="0" xfId="5" applyNumberFormat="1" applyFont="1" applyAlignment="1"/>
    <xf numFmtId="0" fontId="16" fillId="0" borderId="0" xfId="5" applyFont="1" applyBorder="1" applyAlignment="1"/>
    <xf numFmtId="166" fontId="16" fillId="0" borderId="0" xfId="5" applyNumberFormat="1" applyFont="1" applyBorder="1" applyAlignment="1"/>
    <xf numFmtId="166" fontId="13" fillId="0" borderId="0" xfId="5" quotePrefix="1" applyNumberFormat="1" applyFont="1" applyAlignment="1"/>
    <xf numFmtId="166" fontId="16" fillId="0" borderId="0" xfId="5" applyNumberFormat="1" applyFont="1" applyFill="1" applyBorder="1" applyAlignment="1"/>
    <xf numFmtId="0" fontId="12" fillId="0" borderId="0" xfId="5" applyFont="1" applyBorder="1" applyAlignment="1"/>
    <xf numFmtId="0" fontId="16" fillId="0" borderId="0" xfId="5" applyFont="1" applyFill="1" applyBorder="1" applyAlignment="1"/>
    <xf numFmtId="0" fontId="13" fillId="0" borderId="0" xfId="5" applyFont="1" applyFill="1" applyBorder="1" applyAlignment="1"/>
    <xf numFmtId="0" fontId="18" fillId="0" borderId="0" xfId="5" applyFont="1" applyAlignment="1">
      <alignment horizontal="centerContinuous"/>
    </xf>
    <xf numFmtId="0" fontId="11" fillId="0" borderId="0" xfId="0" applyFont="1" applyBorder="1"/>
    <xf numFmtId="0" fontId="13" fillId="0" borderId="5" xfId="0" applyFont="1" applyBorder="1" applyAlignment="1">
      <alignment horizontal="left"/>
    </xf>
    <xf numFmtId="0" fontId="12" fillId="0" borderId="5" xfId="0" applyFont="1" applyBorder="1"/>
    <xf numFmtId="0" fontId="1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168" fontId="0" fillId="0" borderId="0" xfId="0" applyNumberFormat="1" applyFill="1" applyBorder="1" applyAlignment="1" applyProtection="1"/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68" fontId="13" fillId="0" borderId="11" xfId="0" applyNumberFormat="1" applyFont="1" applyFill="1" applyBorder="1" applyAlignment="1" applyProtection="1"/>
    <xf numFmtId="168" fontId="13" fillId="0" borderId="12" xfId="0" applyNumberFormat="1" applyFont="1" applyFill="1" applyBorder="1" applyAlignment="1" applyProtection="1"/>
    <xf numFmtId="0" fontId="13" fillId="0" borderId="10" xfId="0" applyFont="1" applyFill="1" applyBorder="1" applyAlignment="1" applyProtection="1">
      <alignment horizontal="center" wrapText="1"/>
    </xf>
    <xf numFmtId="2" fontId="13" fillId="0" borderId="11" xfId="0" applyNumberFormat="1" applyFont="1" applyFill="1" applyBorder="1" applyAlignment="1" applyProtection="1"/>
    <xf numFmtId="2" fontId="13" fillId="0" borderId="12" xfId="0" applyNumberFormat="1" applyFont="1" applyFill="1" applyBorder="1" applyAlignment="1" applyProtection="1"/>
    <xf numFmtId="0" fontId="13" fillId="0" borderId="11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/>
    <xf numFmtId="0" fontId="9" fillId="0" borderId="0" xfId="0" applyFont="1" applyAlignment="1">
      <alignment vertical="center"/>
    </xf>
    <xf numFmtId="2" fontId="12" fillId="0" borderId="8" xfId="0" applyNumberFormat="1" applyFont="1" applyFill="1" applyBorder="1" applyProtection="1"/>
    <xf numFmtId="171" fontId="19" fillId="0" borderId="0" xfId="0" applyNumberFormat="1" applyFont="1"/>
    <xf numFmtId="172" fontId="19" fillId="0" borderId="0" xfId="0" applyNumberFormat="1" applyFont="1"/>
    <xf numFmtId="173" fontId="13" fillId="0" borderId="0" xfId="0" applyNumberFormat="1" applyFont="1"/>
    <xf numFmtId="0" fontId="1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71" fontId="13" fillId="0" borderId="0" xfId="0" applyNumberFormat="1" applyFont="1"/>
    <xf numFmtId="171" fontId="13" fillId="0" borderId="0" xfId="0" applyNumberFormat="1" applyFont="1" applyAlignment="1">
      <alignment horizontal="right"/>
    </xf>
    <xf numFmtId="171" fontId="12" fillId="0" borderId="0" xfId="0" applyNumberFormat="1" applyFont="1"/>
    <xf numFmtId="171" fontId="12" fillId="0" borderId="0" xfId="0" applyNumberFormat="1" applyFont="1" applyAlignment="1">
      <alignment horizontal="right"/>
    </xf>
    <xf numFmtId="171" fontId="13" fillId="0" borderId="0" xfId="0" applyNumberFormat="1" applyFont="1" applyFill="1"/>
    <xf numFmtId="171" fontId="12" fillId="0" borderId="0" xfId="0" applyNumberFormat="1" applyFont="1" applyFill="1"/>
    <xf numFmtId="171" fontId="12" fillId="0" borderId="0" xfId="2" applyNumberFormat="1" applyFont="1" applyFill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1" fillId="0" borderId="0" xfId="0" applyNumberFormat="1" applyFont="1"/>
    <xf numFmtId="0" fontId="15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/>
    <xf numFmtId="0" fontId="13" fillId="0" borderId="10" xfId="0" applyNumberFormat="1" applyFont="1" applyFill="1" applyBorder="1" applyAlignment="1" applyProtection="1"/>
    <xf numFmtId="0" fontId="13" fillId="0" borderId="10" xfId="0" applyNumberFormat="1" applyFont="1" applyFill="1" applyBorder="1" applyAlignment="1" applyProtection="1">
      <alignment horizontal="center" wrapText="1"/>
    </xf>
    <xf numFmtId="0" fontId="13" fillId="0" borderId="4" xfId="0" applyNumberFormat="1" applyFont="1" applyFill="1" applyBorder="1" applyAlignment="1" applyProtection="1"/>
    <xf numFmtId="0" fontId="13" fillId="0" borderId="6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/>
    <xf numFmtId="168" fontId="13" fillId="0" borderId="0" xfId="0" applyNumberFormat="1" applyFont="1" applyFill="1" applyBorder="1" applyAlignment="1" applyProtection="1"/>
    <xf numFmtId="0" fontId="13" fillId="0" borderId="0" xfId="0" applyNumberFormat="1" applyFont="1" applyFill="1" applyAlignment="1" applyProtection="1"/>
    <xf numFmtId="0" fontId="13" fillId="0" borderId="1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174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13" fillId="0" borderId="15" xfId="0" applyNumberFormat="1" applyFont="1" applyFill="1" applyBorder="1" applyAlignment="1" applyProtection="1">
      <alignment horizontal="center" wrapText="1"/>
    </xf>
    <xf numFmtId="175" fontId="13" fillId="0" borderId="4" xfId="0" applyNumberFormat="1" applyFont="1" applyBorder="1"/>
    <xf numFmtId="175" fontId="13" fillId="0" borderId="6" xfId="0" applyNumberFormat="1" applyFont="1" applyBorder="1"/>
    <xf numFmtId="175" fontId="13" fillId="0" borderId="9" xfId="0" applyNumberFormat="1" applyFont="1" applyBorder="1"/>
    <xf numFmtId="168" fontId="13" fillId="0" borderId="10" xfId="0" applyNumberFormat="1" applyFont="1" applyFill="1" applyBorder="1" applyAlignment="1" applyProtection="1"/>
    <xf numFmtId="176" fontId="13" fillId="0" borderId="0" xfId="0" applyNumberFormat="1" applyFont="1"/>
    <xf numFmtId="3" fontId="12" fillId="0" borderId="0" xfId="0" applyNumberFormat="1" applyFont="1" applyAlignment="1">
      <alignment horizontal="right"/>
    </xf>
    <xf numFmtId="166" fontId="13" fillId="0" borderId="2" xfId="0" applyNumberFormat="1" applyFont="1" applyBorder="1"/>
    <xf numFmtId="166" fontId="13" fillId="0" borderId="10" xfId="0" applyNumberFormat="1" applyFont="1" applyBorder="1"/>
    <xf numFmtId="166" fontId="0" fillId="0" borderId="0" xfId="0" applyNumberFormat="1"/>
    <xf numFmtId="166" fontId="13" fillId="0" borderId="0" xfId="0" applyNumberFormat="1" applyFont="1"/>
    <xf numFmtId="166" fontId="12" fillId="0" borderId="0" xfId="0" applyNumberFormat="1" applyFont="1"/>
    <xf numFmtId="0" fontId="23" fillId="0" borderId="0" xfId="2" applyNumberFormat="1" applyFont="1" applyFill="1"/>
    <xf numFmtId="0" fontId="23" fillId="0" borderId="0" xfId="2" applyFont="1" applyFill="1"/>
    <xf numFmtId="0" fontId="23" fillId="0" borderId="0" xfId="2" applyNumberFormat="1" applyFont="1" applyFill="1" applyAlignment="1">
      <alignment horizontal="left"/>
    </xf>
    <xf numFmtId="0" fontId="23" fillId="0" borderId="0" xfId="0" applyNumberFormat="1" applyFont="1" applyAlignment="1">
      <alignment horizontal="left"/>
    </xf>
    <xf numFmtId="10" fontId="13" fillId="0" borderId="0" xfId="0" applyNumberFormat="1" applyFont="1" applyFill="1"/>
    <xf numFmtId="3" fontId="23" fillId="0" borderId="0" xfId="0" applyNumberFormat="1" applyFont="1"/>
    <xf numFmtId="0" fontId="12" fillId="0" borderId="2" xfId="0" applyFont="1" applyBorder="1" applyAlignment="1">
      <alignment vertical="distributed" wrapText="1"/>
    </xf>
    <xf numFmtId="0" fontId="23" fillId="0" borderId="11" xfId="0" applyNumberFormat="1" applyFont="1" applyFill="1" applyBorder="1" applyAlignment="1" applyProtection="1">
      <alignment horizontal="center" wrapText="1"/>
    </xf>
    <xf numFmtId="10" fontId="12" fillId="0" borderId="0" xfId="0" applyNumberFormat="1" applyFont="1" applyFill="1" applyBorder="1" applyProtection="1"/>
    <xf numFmtId="10" fontId="12" fillId="0" borderId="0" xfId="0" applyNumberFormat="1" applyFont="1"/>
    <xf numFmtId="10" fontId="13" fillId="0" borderId="0" xfId="0" applyNumberFormat="1" applyFont="1" applyFill="1" applyBorder="1" applyProtection="1"/>
    <xf numFmtId="0" fontId="24" fillId="0" borderId="0" xfId="0" applyFont="1" applyAlignment="1">
      <alignment horizontal="centerContinuous"/>
    </xf>
    <xf numFmtId="0" fontId="25" fillId="0" borderId="0" xfId="0" applyFont="1"/>
    <xf numFmtId="2" fontId="0" fillId="0" borderId="0" xfId="0" applyNumberFormat="1"/>
    <xf numFmtId="0" fontId="26" fillId="0" borderId="0" xfId="0" applyFont="1"/>
    <xf numFmtId="0" fontId="28" fillId="0" borderId="0" xfId="0" applyFont="1"/>
    <xf numFmtId="0" fontId="27" fillId="0" borderId="0" xfId="0" applyFont="1"/>
    <xf numFmtId="166" fontId="25" fillId="0" borderId="0" xfId="0" applyNumberFormat="1" applyFont="1"/>
    <xf numFmtId="2" fontId="25" fillId="0" borderId="0" xfId="0" applyNumberFormat="1" applyFont="1"/>
    <xf numFmtId="166" fontId="30" fillId="0" borderId="0" xfId="0" applyNumberFormat="1" applyFont="1"/>
    <xf numFmtId="0" fontId="29" fillId="0" borderId="0" xfId="0" applyFont="1"/>
    <xf numFmtId="177" fontId="0" fillId="0" borderId="0" xfId="0" applyNumberFormat="1"/>
    <xf numFmtId="177" fontId="25" fillId="0" borderId="0" xfId="0" applyNumberFormat="1" applyFont="1"/>
    <xf numFmtId="178" fontId="25" fillId="0" borderId="0" xfId="0" applyNumberFormat="1" applyFont="1"/>
    <xf numFmtId="1" fontId="29" fillId="0" borderId="0" xfId="0" applyNumberFormat="1" applyFont="1"/>
    <xf numFmtId="0" fontId="31" fillId="0" borderId="0" xfId="0" applyFont="1"/>
    <xf numFmtId="2" fontId="31" fillId="0" borderId="0" xfId="0" applyNumberFormat="1" applyFont="1"/>
    <xf numFmtId="2" fontId="32" fillId="0" borderId="0" xfId="0" applyNumberFormat="1" applyFont="1"/>
    <xf numFmtId="10" fontId="12" fillId="0" borderId="0" xfId="0" applyNumberFormat="1" applyFont="1" applyFill="1"/>
    <xf numFmtId="2" fontId="34" fillId="0" borderId="0" xfId="0" applyNumberFormat="1" applyFont="1"/>
    <xf numFmtId="2" fontId="33" fillId="0" borderId="0" xfId="0" applyNumberFormat="1" applyFont="1"/>
    <xf numFmtId="2" fontId="9" fillId="0" borderId="0" xfId="0" applyNumberFormat="1" applyFont="1"/>
    <xf numFmtId="2" fontId="29" fillId="0" borderId="0" xfId="0" applyNumberFormat="1" applyFont="1"/>
    <xf numFmtId="0" fontId="12" fillId="0" borderId="1" xfId="0" applyFont="1" applyBorder="1"/>
    <xf numFmtId="0" fontId="29" fillId="0" borderId="0" xfId="0" applyFont="1" applyBorder="1" applyAlignment="1">
      <alignment horizontal="center"/>
    </xf>
    <xf numFmtId="0" fontId="25" fillId="0" borderId="0" xfId="0" applyFont="1" applyBorder="1"/>
    <xf numFmtId="2" fontId="0" fillId="0" borderId="0" xfId="0" applyNumberFormat="1" applyBorder="1"/>
    <xf numFmtId="2" fontId="25" fillId="0" borderId="0" xfId="0" applyNumberFormat="1" applyFont="1" applyBorder="1"/>
    <xf numFmtId="0" fontId="26" fillId="0" borderId="0" xfId="0" applyFont="1" applyBorder="1"/>
    <xf numFmtId="0" fontId="28" fillId="0" borderId="0" xfId="0" applyFont="1" applyBorder="1"/>
    <xf numFmtId="0" fontId="27" fillId="0" borderId="0" xfId="0" applyFont="1" applyBorder="1"/>
    <xf numFmtId="0" fontId="27" fillId="0" borderId="0" xfId="0" applyFont="1" applyFill="1" applyBorder="1"/>
    <xf numFmtId="166" fontId="25" fillId="0" borderId="0" xfId="0" applyNumberFormat="1" applyFont="1" applyBorder="1"/>
    <xf numFmtId="166" fontId="0" fillId="0" borderId="0" xfId="0" quotePrefix="1" applyNumberFormat="1"/>
    <xf numFmtId="0" fontId="35" fillId="0" borderId="0" xfId="0" applyFont="1" applyBorder="1"/>
    <xf numFmtId="166" fontId="0" fillId="0" borderId="0" xfId="0" applyNumberFormat="1" applyBorder="1"/>
    <xf numFmtId="0" fontId="36" fillId="0" borderId="0" xfId="0" applyFont="1" applyBorder="1"/>
    <xf numFmtId="166" fontId="9" fillId="0" borderId="0" xfId="0" applyNumberFormat="1" applyFont="1"/>
    <xf numFmtId="0" fontId="13" fillId="0" borderId="14" xfId="0" applyFont="1" applyFill="1" applyBorder="1" applyProtection="1"/>
    <xf numFmtId="0" fontId="13" fillId="0" borderId="17" xfId="0" applyFont="1" applyFill="1" applyBorder="1" applyProtection="1"/>
  </cellXfs>
  <cellStyles count="10">
    <cellStyle name="Normal" xfId="0" builtinId="0"/>
    <cellStyle name="Normal 2" xfId="2"/>
    <cellStyle name="Normal 3" xfId="3"/>
    <cellStyle name="Normal 4" xfId="4"/>
    <cellStyle name="Normal 5" xfId="1"/>
    <cellStyle name="常规 2" xfId="5"/>
    <cellStyle name="常规 2 2" xfId="6"/>
    <cellStyle name="常规 2 2 2" xfId="7"/>
    <cellStyle name="常规 2 2 3" xfId="9"/>
    <cellStyle name="常规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Baltic Dry Index Close Price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'FREIGHT INDICIES'!$A$3:$A$2500</c:f>
              <c:numCache>
                <c:formatCode>dd/mm/yyyy;@</c:formatCode>
                <c:ptCount val="2498"/>
                <c:pt idx="0">
                  <c:v>42216</c:v>
                </c:pt>
                <c:pt idx="1">
                  <c:v>42215</c:v>
                </c:pt>
                <c:pt idx="2">
                  <c:v>42214</c:v>
                </c:pt>
                <c:pt idx="3">
                  <c:v>42213</c:v>
                </c:pt>
                <c:pt idx="4">
                  <c:v>42212</c:v>
                </c:pt>
                <c:pt idx="5">
                  <c:v>42209</c:v>
                </c:pt>
                <c:pt idx="6">
                  <c:v>42208</c:v>
                </c:pt>
                <c:pt idx="7">
                  <c:v>42207</c:v>
                </c:pt>
                <c:pt idx="8">
                  <c:v>42206</c:v>
                </c:pt>
                <c:pt idx="9">
                  <c:v>42205</c:v>
                </c:pt>
                <c:pt idx="10">
                  <c:v>42202</c:v>
                </c:pt>
                <c:pt idx="11">
                  <c:v>42201</c:v>
                </c:pt>
                <c:pt idx="12">
                  <c:v>42200</c:v>
                </c:pt>
                <c:pt idx="13">
                  <c:v>42199</c:v>
                </c:pt>
                <c:pt idx="14">
                  <c:v>42198</c:v>
                </c:pt>
                <c:pt idx="15">
                  <c:v>42195</c:v>
                </c:pt>
                <c:pt idx="16">
                  <c:v>42194</c:v>
                </c:pt>
                <c:pt idx="17">
                  <c:v>42193</c:v>
                </c:pt>
                <c:pt idx="18">
                  <c:v>42192</c:v>
                </c:pt>
                <c:pt idx="19">
                  <c:v>42191</c:v>
                </c:pt>
                <c:pt idx="20">
                  <c:v>42188</c:v>
                </c:pt>
                <c:pt idx="21">
                  <c:v>42187</c:v>
                </c:pt>
                <c:pt idx="22">
                  <c:v>42186</c:v>
                </c:pt>
                <c:pt idx="23">
                  <c:v>42185</c:v>
                </c:pt>
                <c:pt idx="24">
                  <c:v>42184</c:v>
                </c:pt>
                <c:pt idx="25">
                  <c:v>42181</c:v>
                </c:pt>
                <c:pt idx="26">
                  <c:v>42180</c:v>
                </c:pt>
                <c:pt idx="27">
                  <c:v>42179</c:v>
                </c:pt>
                <c:pt idx="28">
                  <c:v>42178</c:v>
                </c:pt>
                <c:pt idx="29">
                  <c:v>42177</c:v>
                </c:pt>
                <c:pt idx="30">
                  <c:v>42174</c:v>
                </c:pt>
                <c:pt idx="31">
                  <c:v>42173</c:v>
                </c:pt>
                <c:pt idx="32">
                  <c:v>42172</c:v>
                </c:pt>
                <c:pt idx="33">
                  <c:v>42171</c:v>
                </c:pt>
                <c:pt idx="34">
                  <c:v>42170</c:v>
                </c:pt>
                <c:pt idx="35">
                  <c:v>42167</c:v>
                </c:pt>
                <c:pt idx="36">
                  <c:v>42166</c:v>
                </c:pt>
                <c:pt idx="37">
                  <c:v>42165</c:v>
                </c:pt>
                <c:pt idx="38">
                  <c:v>42164</c:v>
                </c:pt>
                <c:pt idx="39">
                  <c:v>42163</c:v>
                </c:pt>
                <c:pt idx="40">
                  <c:v>42160</c:v>
                </c:pt>
                <c:pt idx="41">
                  <c:v>42159</c:v>
                </c:pt>
                <c:pt idx="42">
                  <c:v>42158</c:v>
                </c:pt>
                <c:pt idx="43">
                  <c:v>42157</c:v>
                </c:pt>
                <c:pt idx="44">
                  <c:v>42156</c:v>
                </c:pt>
                <c:pt idx="45">
                  <c:v>42153</c:v>
                </c:pt>
                <c:pt idx="46">
                  <c:v>42152</c:v>
                </c:pt>
                <c:pt idx="47">
                  <c:v>42151</c:v>
                </c:pt>
                <c:pt idx="48">
                  <c:v>42150</c:v>
                </c:pt>
                <c:pt idx="49">
                  <c:v>42146</c:v>
                </c:pt>
                <c:pt idx="50">
                  <c:v>42145</c:v>
                </c:pt>
                <c:pt idx="51">
                  <c:v>42144</c:v>
                </c:pt>
                <c:pt idx="52">
                  <c:v>42143</c:v>
                </c:pt>
                <c:pt idx="53">
                  <c:v>42142</c:v>
                </c:pt>
                <c:pt idx="54">
                  <c:v>42139</c:v>
                </c:pt>
                <c:pt idx="55">
                  <c:v>42138</c:v>
                </c:pt>
                <c:pt idx="56">
                  <c:v>42137</c:v>
                </c:pt>
                <c:pt idx="57">
                  <c:v>42136</c:v>
                </c:pt>
                <c:pt idx="58">
                  <c:v>42135</c:v>
                </c:pt>
                <c:pt idx="59">
                  <c:v>42132</c:v>
                </c:pt>
                <c:pt idx="60">
                  <c:v>42131</c:v>
                </c:pt>
                <c:pt idx="61">
                  <c:v>42130</c:v>
                </c:pt>
                <c:pt idx="62">
                  <c:v>42129</c:v>
                </c:pt>
                <c:pt idx="63">
                  <c:v>42125</c:v>
                </c:pt>
                <c:pt idx="64">
                  <c:v>42124</c:v>
                </c:pt>
                <c:pt idx="65">
                  <c:v>42123</c:v>
                </c:pt>
                <c:pt idx="66">
                  <c:v>42122</c:v>
                </c:pt>
                <c:pt idx="67">
                  <c:v>42121</c:v>
                </c:pt>
                <c:pt idx="68">
                  <c:v>42118</c:v>
                </c:pt>
                <c:pt idx="69">
                  <c:v>42117</c:v>
                </c:pt>
                <c:pt idx="70">
                  <c:v>42116</c:v>
                </c:pt>
                <c:pt idx="71">
                  <c:v>42115</c:v>
                </c:pt>
                <c:pt idx="72">
                  <c:v>42114</c:v>
                </c:pt>
                <c:pt idx="73">
                  <c:v>42111</c:v>
                </c:pt>
                <c:pt idx="74">
                  <c:v>42110</c:v>
                </c:pt>
                <c:pt idx="75">
                  <c:v>42109</c:v>
                </c:pt>
                <c:pt idx="76">
                  <c:v>42108</c:v>
                </c:pt>
                <c:pt idx="77">
                  <c:v>42107</c:v>
                </c:pt>
                <c:pt idx="78">
                  <c:v>42104</c:v>
                </c:pt>
                <c:pt idx="79">
                  <c:v>42103</c:v>
                </c:pt>
                <c:pt idx="80">
                  <c:v>42102</c:v>
                </c:pt>
                <c:pt idx="81">
                  <c:v>42101</c:v>
                </c:pt>
                <c:pt idx="82">
                  <c:v>42096</c:v>
                </c:pt>
                <c:pt idx="83">
                  <c:v>42095</c:v>
                </c:pt>
                <c:pt idx="84">
                  <c:v>42094</c:v>
                </c:pt>
                <c:pt idx="85">
                  <c:v>42093</c:v>
                </c:pt>
                <c:pt idx="86">
                  <c:v>42090</c:v>
                </c:pt>
                <c:pt idx="87">
                  <c:v>42089</c:v>
                </c:pt>
                <c:pt idx="88">
                  <c:v>42088</c:v>
                </c:pt>
                <c:pt idx="89">
                  <c:v>42087</c:v>
                </c:pt>
                <c:pt idx="90">
                  <c:v>42086</c:v>
                </c:pt>
                <c:pt idx="91">
                  <c:v>42083</c:v>
                </c:pt>
                <c:pt idx="92">
                  <c:v>42082</c:v>
                </c:pt>
                <c:pt idx="93">
                  <c:v>42081</c:v>
                </c:pt>
                <c:pt idx="94">
                  <c:v>42080</c:v>
                </c:pt>
                <c:pt idx="95">
                  <c:v>42079</c:v>
                </c:pt>
                <c:pt idx="96">
                  <c:v>42076</c:v>
                </c:pt>
                <c:pt idx="97">
                  <c:v>42075</c:v>
                </c:pt>
                <c:pt idx="98">
                  <c:v>42074</c:v>
                </c:pt>
                <c:pt idx="99">
                  <c:v>42073</c:v>
                </c:pt>
                <c:pt idx="100">
                  <c:v>42072</c:v>
                </c:pt>
                <c:pt idx="101">
                  <c:v>42069</c:v>
                </c:pt>
                <c:pt idx="102" formatCode="m/d/yyyy">
                  <c:v>42068</c:v>
                </c:pt>
                <c:pt idx="103" formatCode="m/d/yyyy">
                  <c:v>42067</c:v>
                </c:pt>
                <c:pt idx="104" formatCode="m/d/yyyy">
                  <c:v>42066</c:v>
                </c:pt>
                <c:pt idx="105" formatCode="m/d/yyyy">
                  <c:v>42065</c:v>
                </c:pt>
                <c:pt idx="106" formatCode="m/d/yyyy">
                  <c:v>42062</c:v>
                </c:pt>
                <c:pt idx="107" formatCode="m/d/yyyy">
                  <c:v>42061</c:v>
                </c:pt>
                <c:pt idx="108" formatCode="m/d/yyyy">
                  <c:v>42060</c:v>
                </c:pt>
                <c:pt idx="109" formatCode="m/d/yyyy">
                  <c:v>42059</c:v>
                </c:pt>
                <c:pt idx="110" formatCode="m/d/yyyy">
                  <c:v>42058</c:v>
                </c:pt>
                <c:pt idx="111" formatCode="m/d/yyyy">
                  <c:v>42055</c:v>
                </c:pt>
                <c:pt idx="112" formatCode="m/d/yyyy">
                  <c:v>42054</c:v>
                </c:pt>
                <c:pt idx="113" formatCode="m/d/yyyy">
                  <c:v>42053</c:v>
                </c:pt>
                <c:pt idx="114" formatCode="m/d/yyyy">
                  <c:v>42052</c:v>
                </c:pt>
                <c:pt idx="115" formatCode="m/d/yyyy">
                  <c:v>42051</c:v>
                </c:pt>
                <c:pt idx="116" formatCode="m/d/yyyy">
                  <c:v>42048</c:v>
                </c:pt>
                <c:pt idx="117" formatCode="m/d/yyyy">
                  <c:v>42047</c:v>
                </c:pt>
                <c:pt idx="118" formatCode="m/d/yyyy">
                  <c:v>42046</c:v>
                </c:pt>
                <c:pt idx="119" formatCode="m/d/yyyy">
                  <c:v>42045</c:v>
                </c:pt>
                <c:pt idx="120" formatCode="m/d/yyyy">
                  <c:v>42044</c:v>
                </c:pt>
                <c:pt idx="121" formatCode="m/d/yyyy">
                  <c:v>42041</c:v>
                </c:pt>
                <c:pt idx="122" formatCode="m/d/yyyy">
                  <c:v>42040</c:v>
                </c:pt>
                <c:pt idx="123" formatCode="m/d/yyyy">
                  <c:v>42039</c:v>
                </c:pt>
                <c:pt idx="124" formatCode="m/d/yyyy">
                  <c:v>42038</c:v>
                </c:pt>
                <c:pt idx="125" formatCode="m/d/yyyy">
                  <c:v>42037</c:v>
                </c:pt>
                <c:pt idx="126" formatCode="m/d/yyyy">
                  <c:v>42034</c:v>
                </c:pt>
                <c:pt idx="127" formatCode="m/d/yyyy">
                  <c:v>42033</c:v>
                </c:pt>
                <c:pt idx="128" formatCode="m/d/yyyy">
                  <c:v>42032</c:v>
                </c:pt>
                <c:pt idx="129" formatCode="m/d/yyyy">
                  <c:v>42031</c:v>
                </c:pt>
                <c:pt idx="130" formatCode="m/d/yyyy">
                  <c:v>42030</c:v>
                </c:pt>
                <c:pt idx="131" formatCode="m/d/yyyy">
                  <c:v>42027</c:v>
                </c:pt>
                <c:pt idx="132" formatCode="m/d/yyyy">
                  <c:v>42026</c:v>
                </c:pt>
                <c:pt idx="133" formatCode="m/d/yyyy">
                  <c:v>42025</c:v>
                </c:pt>
                <c:pt idx="134" formatCode="m/d/yyyy">
                  <c:v>42024</c:v>
                </c:pt>
                <c:pt idx="135" formatCode="m/d/yyyy">
                  <c:v>42023</c:v>
                </c:pt>
                <c:pt idx="136" formatCode="m/d/yyyy">
                  <c:v>42020</c:v>
                </c:pt>
                <c:pt idx="137" formatCode="m/d/yyyy">
                  <c:v>42019</c:v>
                </c:pt>
                <c:pt idx="138" formatCode="m/d/yyyy">
                  <c:v>42018</c:v>
                </c:pt>
                <c:pt idx="139" formatCode="m/d/yyyy">
                  <c:v>42017</c:v>
                </c:pt>
                <c:pt idx="140" formatCode="m/d/yyyy">
                  <c:v>42016</c:v>
                </c:pt>
                <c:pt idx="141" formatCode="m/d/yyyy">
                  <c:v>42013</c:v>
                </c:pt>
                <c:pt idx="142" formatCode="m/d/yyyy">
                  <c:v>42012</c:v>
                </c:pt>
                <c:pt idx="143" formatCode="m/d/yyyy">
                  <c:v>42011</c:v>
                </c:pt>
                <c:pt idx="144" formatCode="m/d/yyyy">
                  <c:v>42010</c:v>
                </c:pt>
                <c:pt idx="145" formatCode="m/d/yyyy">
                  <c:v>42009</c:v>
                </c:pt>
                <c:pt idx="146" formatCode="m/d/yyyy">
                  <c:v>42006</c:v>
                </c:pt>
                <c:pt idx="147" formatCode="m/d/yyyy">
                  <c:v>41997</c:v>
                </c:pt>
                <c:pt idx="148" formatCode="m/d/yyyy">
                  <c:v>41996</c:v>
                </c:pt>
                <c:pt idx="149" formatCode="m/d/yyyy">
                  <c:v>41995</c:v>
                </c:pt>
                <c:pt idx="150" formatCode="m/d/yyyy">
                  <c:v>41992</c:v>
                </c:pt>
                <c:pt idx="151" formatCode="m/d/yyyy">
                  <c:v>41991</c:v>
                </c:pt>
                <c:pt idx="152" formatCode="m/d/yyyy">
                  <c:v>41990</c:v>
                </c:pt>
                <c:pt idx="153" formatCode="m/d/yyyy">
                  <c:v>41989</c:v>
                </c:pt>
                <c:pt idx="154" formatCode="m/d/yyyy">
                  <c:v>41988</c:v>
                </c:pt>
                <c:pt idx="155" formatCode="m/d/yyyy">
                  <c:v>41985</c:v>
                </c:pt>
                <c:pt idx="156" formatCode="m/d/yyyy">
                  <c:v>41984</c:v>
                </c:pt>
                <c:pt idx="157" formatCode="m/d/yyyy">
                  <c:v>41983</c:v>
                </c:pt>
                <c:pt idx="158" formatCode="m/d/yyyy">
                  <c:v>41982</c:v>
                </c:pt>
                <c:pt idx="159" formatCode="m/d/yyyy">
                  <c:v>41981</c:v>
                </c:pt>
                <c:pt idx="160" formatCode="m/d/yyyy">
                  <c:v>41978</c:v>
                </c:pt>
                <c:pt idx="161" formatCode="m/d/yyyy">
                  <c:v>41977</c:v>
                </c:pt>
                <c:pt idx="162" formatCode="m/d/yyyy">
                  <c:v>41976</c:v>
                </c:pt>
                <c:pt idx="163" formatCode="m/d/yyyy">
                  <c:v>41975</c:v>
                </c:pt>
                <c:pt idx="164" formatCode="m/d/yyyy">
                  <c:v>41974</c:v>
                </c:pt>
                <c:pt idx="165" formatCode="m/d/yyyy">
                  <c:v>41971</c:v>
                </c:pt>
                <c:pt idx="166" formatCode="m/d/yyyy">
                  <c:v>41970</c:v>
                </c:pt>
                <c:pt idx="167" formatCode="m/d/yyyy">
                  <c:v>41969</c:v>
                </c:pt>
                <c:pt idx="168" formatCode="m/d/yyyy">
                  <c:v>41968</c:v>
                </c:pt>
                <c:pt idx="169" formatCode="m/d/yyyy">
                  <c:v>41967</c:v>
                </c:pt>
                <c:pt idx="170" formatCode="m/d/yyyy">
                  <c:v>41964</c:v>
                </c:pt>
                <c:pt idx="171" formatCode="m/d/yyyy">
                  <c:v>41963</c:v>
                </c:pt>
                <c:pt idx="172" formatCode="m/d/yyyy">
                  <c:v>41962</c:v>
                </c:pt>
                <c:pt idx="173" formatCode="m/d/yyyy">
                  <c:v>41961</c:v>
                </c:pt>
                <c:pt idx="174" formatCode="m/d/yyyy">
                  <c:v>41960</c:v>
                </c:pt>
                <c:pt idx="175" formatCode="m/d/yyyy">
                  <c:v>41957</c:v>
                </c:pt>
                <c:pt idx="176" formatCode="m/d/yyyy">
                  <c:v>41956</c:v>
                </c:pt>
                <c:pt idx="177" formatCode="m/d/yyyy">
                  <c:v>41955</c:v>
                </c:pt>
                <c:pt idx="178" formatCode="m/d/yyyy">
                  <c:v>41954</c:v>
                </c:pt>
                <c:pt idx="179" formatCode="m/d/yyyy">
                  <c:v>41953</c:v>
                </c:pt>
                <c:pt idx="180" formatCode="m/d/yyyy">
                  <c:v>41950</c:v>
                </c:pt>
                <c:pt idx="181" formatCode="m/d/yyyy">
                  <c:v>41949</c:v>
                </c:pt>
                <c:pt idx="182" formatCode="m/d/yyyy">
                  <c:v>41948</c:v>
                </c:pt>
                <c:pt idx="183" formatCode="m/d/yyyy">
                  <c:v>41947</c:v>
                </c:pt>
                <c:pt idx="184" formatCode="m/d/yyyy">
                  <c:v>41946</c:v>
                </c:pt>
                <c:pt idx="185" formatCode="m/d/yyyy">
                  <c:v>41943</c:v>
                </c:pt>
                <c:pt idx="186" formatCode="m/d/yyyy">
                  <c:v>41942</c:v>
                </c:pt>
                <c:pt idx="187" formatCode="m/d/yyyy">
                  <c:v>41941</c:v>
                </c:pt>
                <c:pt idx="188" formatCode="m/d/yyyy">
                  <c:v>41940</c:v>
                </c:pt>
                <c:pt idx="189" formatCode="m/d/yyyy">
                  <c:v>41939</c:v>
                </c:pt>
                <c:pt idx="190" formatCode="m/d/yyyy">
                  <c:v>41936</c:v>
                </c:pt>
                <c:pt idx="191" formatCode="m/d/yyyy">
                  <c:v>41935</c:v>
                </c:pt>
                <c:pt idx="192" formatCode="m/d/yyyy">
                  <c:v>41934</c:v>
                </c:pt>
                <c:pt idx="193" formatCode="m/d/yyyy">
                  <c:v>41933</c:v>
                </c:pt>
                <c:pt idx="194" formatCode="m/d/yyyy">
                  <c:v>41932</c:v>
                </c:pt>
                <c:pt idx="195" formatCode="m/d/yyyy">
                  <c:v>41929</c:v>
                </c:pt>
                <c:pt idx="196" formatCode="m/d/yyyy">
                  <c:v>41928</c:v>
                </c:pt>
                <c:pt idx="197" formatCode="m/d/yyyy">
                  <c:v>41927</c:v>
                </c:pt>
                <c:pt idx="198" formatCode="m/d/yyyy">
                  <c:v>41926</c:v>
                </c:pt>
                <c:pt idx="199" formatCode="m/d/yyyy">
                  <c:v>41925</c:v>
                </c:pt>
                <c:pt idx="200" formatCode="m/d/yyyy">
                  <c:v>41922</c:v>
                </c:pt>
                <c:pt idx="201" formatCode="m/d/yyyy">
                  <c:v>41921</c:v>
                </c:pt>
                <c:pt idx="202" formatCode="m/d/yyyy">
                  <c:v>41920</c:v>
                </c:pt>
                <c:pt idx="203" formatCode="m/d/yyyy">
                  <c:v>41919</c:v>
                </c:pt>
                <c:pt idx="204" formatCode="m/d/yyyy">
                  <c:v>41918</c:v>
                </c:pt>
                <c:pt idx="205" formatCode="m/d/yyyy">
                  <c:v>41915</c:v>
                </c:pt>
                <c:pt idx="206" formatCode="m/d/yyyy">
                  <c:v>41914</c:v>
                </c:pt>
                <c:pt idx="207" formatCode="m/d/yyyy">
                  <c:v>41913</c:v>
                </c:pt>
                <c:pt idx="208" formatCode="m/d/yyyy">
                  <c:v>41912</c:v>
                </c:pt>
                <c:pt idx="209" formatCode="m/d/yyyy">
                  <c:v>41911</c:v>
                </c:pt>
                <c:pt idx="210" formatCode="m/d/yyyy">
                  <c:v>41908</c:v>
                </c:pt>
                <c:pt idx="211" formatCode="m/d/yyyy">
                  <c:v>41907</c:v>
                </c:pt>
                <c:pt idx="212" formatCode="m/d/yyyy">
                  <c:v>41906</c:v>
                </c:pt>
                <c:pt idx="213" formatCode="m/d/yyyy">
                  <c:v>41905</c:v>
                </c:pt>
                <c:pt idx="214" formatCode="m/d/yyyy">
                  <c:v>41904</c:v>
                </c:pt>
                <c:pt idx="215" formatCode="m/d/yyyy">
                  <c:v>41901</c:v>
                </c:pt>
                <c:pt idx="216" formatCode="m/d/yyyy">
                  <c:v>41900</c:v>
                </c:pt>
                <c:pt idx="217" formatCode="m/d/yyyy">
                  <c:v>41899</c:v>
                </c:pt>
                <c:pt idx="218" formatCode="m/d/yyyy">
                  <c:v>41898</c:v>
                </c:pt>
                <c:pt idx="219" formatCode="m/d/yyyy">
                  <c:v>41897</c:v>
                </c:pt>
                <c:pt idx="220" formatCode="m/d/yyyy">
                  <c:v>41894</c:v>
                </c:pt>
                <c:pt idx="221" formatCode="m/d/yyyy">
                  <c:v>41893</c:v>
                </c:pt>
                <c:pt idx="222" formatCode="m/d/yyyy">
                  <c:v>41892</c:v>
                </c:pt>
                <c:pt idx="223" formatCode="m/d/yyyy">
                  <c:v>41891</c:v>
                </c:pt>
                <c:pt idx="224" formatCode="m/d/yyyy">
                  <c:v>41890</c:v>
                </c:pt>
                <c:pt idx="225" formatCode="m/d/yyyy">
                  <c:v>41887</c:v>
                </c:pt>
                <c:pt idx="226" formatCode="m/d/yyyy">
                  <c:v>41886</c:v>
                </c:pt>
                <c:pt idx="227" formatCode="m/d/yyyy">
                  <c:v>41885</c:v>
                </c:pt>
                <c:pt idx="228" formatCode="m/d/yyyy">
                  <c:v>41884</c:v>
                </c:pt>
                <c:pt idx="229" formatCode="m/d/yyyy">
                  <c:v>41883</c:v>
                </c:pt>
                <c:pt idx="230" formatCode="m/d/yyyy">
                  <c:v>41880</c:v>
                </c:pt>
                <c:pt idx="231" formatCode="m/d/yyyy">
                  <c:v>41879</c:v>
                </c:pt>
                <c:pt idx="232" formatCode="m/d/yyyy">
                  <c:v>41878</c:v>
                </c:pt>
                <c:pt idx="233" formatCode="m/d/yyyy">
                  <c:v>41877</c:v>
                </c:pt>
                <c:pt idx="234" formatCode="m/d/yyyy">
                  <c:v>41873</c:v>
                </c:pt>
                <c:pt idx="235" formatCode="m/d/yyyy">
                  <c:v>41872</c:v>
                </c:pt>
                <c:pt idx="236" formatCode="m/d/yyyy">
                  <c:v>41871</c:v>
                </c:pt>
                <c:pt idx="237" formatCode="m/d/yyyy">
                  <c:v>41870</c:v>
                </c:pt>
                <c:pt idx="238" formatCode="m/d/yyyy">
                  <c:v>41869</c:v>
                </c:pt>
                <c:pt idx="239" formatCode="m/d/yyyy">
                  <c:v>41866</c:v>
                </c:pt>
                <c:pt idx="240" formatCode="m/d/yyyy">
                  <c:v>41865</c:v>
                </c:pt>
                <c:pt idx="241" formatCode="m/d/yyyy">
                  <c:v>41864</c:v>
                </c:pt>
                <c:pt idx="242" formatCode="m/d/yyyy">
                  <c:v>41863</c:v>
                </c:pt>
                <c:pt idx="243" formatCode="m/d/yyyy">
                  <c:v>41862</c:v>
                </c:pt>
                <c:pt idx="244" formatCode="m/d/yyyy">
                  <c:v>41859</c:v>
                </c:pt>
                <c:pt idx="245" formatCode="m/d/yyyy">
                  <c:v>41858</c:v>
                </c:pt>
                <c:pt idx="246" formatCode="m/d/yyyy">
                  <c:v>41857</c:v>
                </c:pt>
                <c:pt idx="247" formatCode="m/d/yyyy">
                  <c:v>41856</c:v>
                </c:pt>
                <c:pt idx="248" formatCode="m/d/yyyy">
                  <c:v>41855</c:v>
                </c:pt>
                <c:pt idx="249" formatCode="m/d/yyyy">
                  <c:v>41852</c:v>
                </c:pt>
                <c:pt idx="250" formatCode="m/d/yyyy">
                  <c:v>41851</c:v>
                </c:pt>
                <c:pt idx="251" formatCode="m/d/yyyy">
                  <c:v>41850</c:v>
                </c:pt>
                <c:pt idx="252" formatCode="m/d/yyyy">
                  <c:v>41849</c:v>
                </c:pt>
                <c:pt idx="253" formatCode="m/d/yyyy">
                  <c:v>41848</c:v>
                </c:pt>
                <c:pt idx="254" formatCode="m/d/yyyy">
                  <c:v>41845</c:v>
                </c:pt>
                <c:pt idx="255" formatCode="m/d/yyyy">
                  <c:v>41844</c:v>
                </c:pt>
                <c:pt idx="256" formatCode="m/d/yyyy">
                  <c:v>41843</c:v>
                </c:pt>
                <c:pt idx="257" formatCode="m/d/yyyy">
                  <c:v>41842</c:v>
                </c:pt>
                <c:pt idx="258" formatCode="m/d/yyyy">
                  <c:v>41841</c:v>
                </c:pt>
                <c:pt idx="259" formatCode="m/d/yyyy">
                  <c:v>41838</c:v>
                </c:pt>
                <c:pt idx="260" formatCode="m/d/yyyy">
                  <c:v>41837</c:v>
                </c:pt>
                <c:pt idx="261" formatCode="m/d/yyyy">
                  <c:v>41836</c:v>
                </c:pt>
                <c:pt idx="262" formatCode="m/d/yyyy">
                  <c:v>41835</c:v>
                </c:pt>
                <c:pt idx="263" formatCode="m/d/yyyy">
                  <c:v>41834</c:v>
                </c:pt>
                <c:pt idx="264" formatCode="m/d/yyyy">
                  <c:v>41831</c:v>
                </c:pt>
                <c:pt idx="265" formatCode="m/d/yyyy">
                  <c:v>41830</c:v>
                </c:pt>
                <c:pt idx="266" formatCode="m/d/yyyy">
                  <c:v>41829</c:v>
                </c:pt>
                <c:pt idx="267" formatCode="m/d/yyyy">
                  <c:v>41828</c:v>
                </c:pt>
                <c:pt idx="268" formatCode="m/d/yyyy">
                  <c:v>41827</c:v>
                </c:pt>
                <c:pt idx="269" formatCode="m/d/yyyy">
                  <c:v>41824</c:v>
                </c:pt>
                <c:pt idx="270" formatCode="m/d/yyyy">
                  <c:v>41823</c:v>
                </c:pt>
                <c:pt idx="271" formatCode="m/d/yyyy">
                  <c:v>41822</c:v>
                </c:pt>
                <c:pt idx="272" formatCode="m/d/yyyy">
                  <c:v>41821</c:v>
                </c:pt>
                <c:pt idx="273" formatCode="m/d/yyyy">
                  <c:v>41820</c:v>
                </c:pt>
                <c:pt idx="274" formatCode="m/d/yyyy">
                  <c:v>41817</c:v>
                </c:pt>
                <c:pt idx="275" formatCode="m/d/yyyy">
                  <c:v>41816</c:v>
                </c:pt>
                <c:pt idx="276" formatCode="m/d/yyyy">
                  <c:v>41815</c:v>
                </c:pt>
                <c:pt idx="277" formatCode="m/d/yyyy">
                  <c:v>41814</c:v>
                </c:pt>
                <c:pt idx="278" formatCode="m/d/yyyy">
                  <c:v>41813</c:v>
                </c:pt>
                <c:pt idx="279" formatCode="m/d/yyyy">
                  <c:v>41810</c:v>
                </c:pt>
                <c:pt idx="280" formatCode="m/d/yyyy">
                  <c:v>41809</c:v>
                </c:pt>
                <c:pt idx="281" formatCode="m/d/yyyy">
                  <c:v>41808</c:v>
                </c:pt>
                <c:pt idx="282" formatCode="m/d/yyyy">
                  <c:v>41807</c:v>
                </c:pt>
                <c:pt idx="283" formatCode="m/d/yyyy">
                  <c:v>41806</c:v>
                </c:pt>
                <c:pt idx="284" formatCode="m/d/yyyy">
                  <c:v>41803</c:v>
                </c:pt>
                <c:pt idx="285" formatCode="m/d/yyyy">
                  <c:v>41802</c:v>
                </c:pt>
                <c:pt idx="286" formatCode="m/d/yyyy">
                  <c:v>41801</c:v>
                </c:pt>
                <c:pt idx="287" formatCode="m/d/yyyy">
                  <c:v>41800</c:v>
                </c:pt>
                <c:pt idx="288" formatCode="m/d/yyyy">
                  <c:v>41799</c:v>
                </c:pt>
                <c:pt idx="289" formatCode="m/d/yyyy">
                  <c:v>41796</c:v>
                </c:pt>
                <c:pt idx="290" formatCode="m/d/yyyy">
                  <c:v>41795</c:v>
                </c:pt>
                <c:pt idx="291" formatCode="m/d/yyyy">
                  <c:v>41794</c:v>
                </c:pt>
                <c:pt idx="292" formatCode="m/d/yyyy">
                  <c:v>41793</c:v>
                </c:pt>
                <c:pt idx="293" formatCode="m/d/yyyy">
                  <c:v>41792</c:v>
                </c:pt>
                <c:pt idx="294" formatCode="m/d/yyyy">
                  <c:v>41789</c:v>
                </c:pt>
                <c:pt idx="295" formatCode="m/d/yyyy">
                  <c:v>41788</c:v>
                </c:pt>
                <c:pt idx="296" formatCode="m/d/yyyy">
                  <c:v>41787</c:v>
                </c:pt>
                <c:pt idx="297" formatCode="m/d/yyyy">
                  <c:v>41786</c:v>
                </c:pt>
                <c:pt idx="298" formatCode="m/d/yyyy">
                  <c:v>41782</c:v>
                </c:pt>
                <c:pt idx="299" formatCode="m/d/yyyy">
                  <c:v>41781</c:v>
                </c:pt>
                <c:pt idx="300" formatCode="m/d/yyyy">
                  <c:v>41780</c:v>
                </c:pt>
                <c:pt idx="301" formatCode="m/d/yyyy">
                  <c:v>41779</c:v>
                </c:pt>
                <c:pt idx="302" formatCode="m/d/yyyy">
                  <c:v>41778</c:v>
                </c:pt>
                <c:pt idx="303" formatCode="m/d/yyyy">
                  <c:v>41775</c:v>
                </c:pt>
                <c:pt idx="304" formatCode="m/d/yyyy">
                  <c:v>41774</c:v>
                </c:pt>
                <c:pt idx="305" formatCode="m/d/yyyy">
                  <c:v>41773</c:v>
                </c:pt>
                <c:pt idx="306" formatCode="m/d/yyyy">
                  <c:v>41772</c:v>
                </c:pt>
                <c:pt idx="307" formatCode="m/d/yyyy">
                  <c:v>41771</c:v>
                </c:pt>
                <c:pt idx="308" formatCode="m/d/yyyy">
                  <c:v>41768</c:v>
                </c:pt>
                <c:pt idx="309" formatCode="m/d/yyyy">
                  <c:v>41767</c:v>
                </c:pt>
                <c:pt idx="310" formatCode="m/d/yyyy">
                  <c:v>41766</c:v>
                </c:pt>
                <c:pt idx="311" formatCode="m/d/yyyy">
                  <c:v>41765</c:v>
                </c:pt>
                <c:pt idx="312" formatCode="m/d/yyyy">
                  <c:v>41761</c:v>
                </c:pt>
                <c:pt idx="313" formatCode="m/d/yyyy">
                  <c:v>41760</c:v>
                </c:pt>
                <c:pt idx="314" formatCode="m/d/yyyy">
                  <c:v>41759</c:v>
                </c:pt>
                <c:pt idx="315" formatCode="m/d/yyyy">
                  <c:v>41758</c:v>
                </c:pt>
                <c:pt idx="316" formatCode="m/d/yyyy">
                  <c:v>41757</c:v>
                </c:pt>
                <c:pt idx="317" formatCode="m/d/yyyy">
                  <c:v>41754</c:v>
                </c:pt>
                <c:pt idx="318" formatCode="m/d/yyyy">
                  <c:v>41753</c:v>
                </c:pt>
                <c:pt idx="319" formatCode="m/d/yyyy">
                  <c:v>41752</c:v>
                </c:pt>
                <c:pt idx="320" formatCode="m/d/yyyy">
                  <c:v>41751</c:v>
                </c:pt>
                <c:pt idx="321" formatCode="m/d/yyyy">
                  <c:v>41746</c:v>
                </c:pt>
                <c:pt idx="322" formatCode="m/d/yyyy">
                  <c:v>41745</c:v>
                </c:pt>
                <c:pt idx="323" formatCode="m/d/yyyy">
                  <c:v>41744</c:v>
                </c:pt>
                <c:pt idx="324" formatCode="m/d/yyyy">
                  <c:v>41743</c:v>
                </c:pt>
                <c:pt idx="325" formatCode="m/d/yyyy">
                  <c:v>41740</c:v>
                </c:pt>
                <c:pt idx="326" formatCode="m/d/yyyy">
                  <c:v>41739</c:v>
                </c:pt>
                <c:pt idx="327" formatCode="m/d/yyyy">
                  <c:v>41738</c:v>
                </c:pt>
                <c:pt idx="328" formatCode="m/d/yyyy">
                  <c:v>41737</c:v>
                </c:pt>
                <c:pt idx="329" formatCode="m/d/yyyy">
                  <c:v>41736</c:v>
                </c:pt>
                <c:pt idx="330" formatCode="m/d/yyyy">
                  <c:v>41733</c:v>
                </c:pt>
                <c:pt idx="331" formatCode="m/d/yyyy">
                  <c:v>41732</c:v>
                </c:pt>
                <c:pt idx="332" formatCode="m/d/yyyy">
                  <c:v>41731</c:v>
                </c:pt>
                <c:pt idx="333" formatCode="m/d/yyyy">
                  <c:v>41730</c:v>
                </c:pt>
                <c:pt idx="334" formatCode="m/d/yyyy">
                  <c:v>41729</c:v>
                </c:pt>
                <c:pt idx="335" formatCode="m/d/yyyy">
                  <c:v>41726</c:v>
                </c:pt>
                <c:pt idx="336" formatCode="m/d/yyyy">
                  <c:v>41725</c:v>
                </c:pt>
                <c:pt idx="337" formatCode="m/d/yyyy">
                  <c:v>41724</c:v>
                </c:pt>
                <c:pt idx="338" formatCode="m/d/yyyy">
                  <c:v>41723</c:v>
                </c:pt>
                <c:pt idx="339" formatCode="m/d/yyyy">
                  <c:v>41722</c:v>
                </c:pt>
                <c:pt idx="340" formatCode="m/d/yyyy">
                  <c:v>41719</c:v>
                </c:pt>
                <c:pt idx="341" formatCode="m/d/yyyy">
                  <c:v>41718</c:v>
                </c:pt>
                <c:pt idx="342" formatCode="m/d/yyyy">
                  <c:v>41717</c:v>
                </c:pt>
                <c:pt idx="343" formatCode="m/d/yyyy">
                  <c:v>41716</c:v>
                </c:pt>
                <c:pt idx="344" formatCode="m/d/yyyy">
                  <c:v>41715</c:v>
                </c:pt>
                <c:pt idx="345" formatCode="m/d/yyyy">
                  <c:v>41712</c:v>
                </c:pt>
                <c:pt idx="346" formatCode="m/d/yyyy">
                  <c:v>41711</c:v>
                </c:pt>
                <c:pt idx="347" formatCode="m/d/yyyy">
                  <c:v>41710</c:v>
                </c:pt>
                <c:pt idx="348" formatCode="m/d/yyyy">
                  <c:v>41709</c:v>
                </c:pt>
                <c:pt idx="349" formatCode="m/d/yyyy">
                  <c:v>41708</c:v>
                </c:pt>
                <c:pt idx="350" formatCode="m/d/yyyy">
                  <c:v>41705</c:v>
                </c:pt>
                <c:pt idx="351" formatCode="m/d/yyyy">
                  <c:v>41704</c:v>
                </c:pt>
                <c:pt idx="352" formatCode="m/d/yyyy">
                  <c:v>41703</c:v>
                </c:pt>
                <c:pt idx="353" formatCode="m/d/yyyy">
                  <c:v>41702</c:v>
                </c:pt>
                <c:pt idx="354" formatCode="m/d/yyyy">
                  <c:v>41701</c:v>
                </c:pt>
                <c:pt idx="355" formatCode="m/d/yyyy">
                  <c:v>41698</c:v>
                </c:pt>
                <c:pt idx="356" formatCode="m/d/yyyy">
                  <c:v>41697</c:v>
                </c:pt>
                <c:pt idx="357" formatCode="m/d/yyyy">
                  <c:v>41696</c:v>
                </c:pt>
                <c:pt idx="358" formatCode="m/d/yyyy">
                  <c:v>41695</c:v>
                </c:pt>
                <c:pt idx="359" formatCode="m/d/yyyy">
                  <c:v>41694</c:v>
                </c:pt>
                <c:pt idx="360" formatCode="m/d/yyyy">
                  <c:v>41691</c:v>
                </c:pt>
                <c:pt idx="361" formatCode="m/d/yyyy">
                  <c:v>41690</c:v>
                </c:pt>
                <c:pt idx="362" formatCode="m/d/yyyy">
                  <c:v>41689</c:v>
                </c:pt>
                <c:pt idx="363" formatCode="m/d/yyyy">
                  <c:v>41688</c:v>
                </c:pt>
                <c:pt idx="364" formatCode="m/d/yyyy">
                  <c:v>41687</c:v>
                </c:pt>
                <c:pt idx="365" formatCode="m/d/yyyy">
                  <c:v>41684</c:v>
                </c:pt>
                <c:pt idx="366" formatCode="m/d/yyyy">
                  <c:v>41683</c:v>
                </c:pt>
                <c:pt idx="367" formatCode="m/d/yyyy">
                  <c:v>41682</c:v>
                </c:pt>
                <c:pt idx="368" formatCode="m/d/yyyy">
                  <c:v>41681</c:v>
                </c:pt>
                <c:pt idx="369" formatCode="m/d/yyyy">
                  <c:v>41680</c:v>
                </c:pt>
                <c:pt idx="370" formatCode="m/d/yyyy">
                  <c:v>41677</c:v>
                </c:pt>
                <c:pt idx="371" formatCode="m/d/yyyy">
                  <c:v>41676</c:v>
                </c:pt>
                <c:pt idx="372" formatCode="m/d/yyyy">
                  <c:v>41675</c:v>
                </c:pt>
                <c:pt idx="373" formatCode="m/d/yyyy">
                  <c:v>41674</c:v>
                </c:pt>
                <c:pt idx="374" formatCode="m/d/yyyy">
                  <c:v>41673</c:v>
                </c:pt>
                <c:pt idx="375" formatCode="m/d/yyyy">
                  <c:v>41670</c:v>
                </c:pt>
                <c:pt idx="376" formatCode="m/d/yyyy">
                  <c:v>41669</c:v>
                </c:pt>
                <c:pt idx="377" formatCode="m/d/yyyy">
                  <c:v>41668</c:v>
                </c:pt>
                <c:pt idx="378" formatCode="m/d/yyyy">
                  <c:v>41667</c:v>
                </c:pt>
                <c:pt idx="379" formatCode="m/d/yyyy">
                  <c:v>41666</c:v>
                </c:pt>
                <c:pt idx="380" formatCode="m/d/yyyy">
                  <c:v>41663</c:v>
                </c:pt>
                <c:pt idx="381" formatCode="m/d/yyyy">
                  <c:v>41662</c:v>
                </c:pt>
                <c:pt idx="382" formatCode="m/d/yyyy">
                  <c:v>41661</c:v>
                </c:pt>
                <c:pt idx="383" formatCode="m/d/yyyy">
                  <c:v>41660</c:v>
                </c:pt>
                <c:pt idx="384" formatCode="m/d/yyyy">
                  <c:v>41659</c:v>
                </c:pt>
                <c:pt idx="385" formatCode="m/d/yyyy">
                  <c:v>41656</c:v>
                </c:pt>
                <c:pt idx="386" formatCode="m/d/yyyy">
                  <c:v>41655</c:v>
                </c:pt>
                <c:pt idx="387" formatCode="m/d/yyyy">
                  <c:v>41654</c:v>
                </c:pt>
                <c:pt idx="388" formatCode="m/d/yyyy">
                  <c:v>41653</c:v>
                </c:pt>
                <c:pt idx="389" formatCode="m/d/yyyy">
                  <c:v>41652</c:v>
                </c:pt>
                <c:pt idx="390" formatCode="m/d/yyyy">
                  <c:v>41649</c:v>
                </c:pt>
                <c:pt idx="391" formatCode="m/d/yyyy">
                  <c:v>41648</c:v>
                </c:pt>
                <c:pt idx="392" formatCode="m/d/yyyy">
                  <c:v>41647</c:v>
                </c:pt>
                <c:pt idx="393" formatCode="m/d/yyyy">
                  <c:v>41646</c:v>
                </c:pt>
                <c:pt idx="394" formatCode="m/d/yyyy">
                  <c:v>41645</c:v>
                </c:pt>
                <c:pt idx="395" formatCode="m/d/yyyy">
                  <c:v>41642</c:v>
                </c:pt>
                <c:pt idx="396" formatCode="m/d/yyyy">
                  <c:v>41641</c:v>
                </c:pt>
                <c:pt idx="397" formatCode="m/d/yyyy">
                  <c:v>41632</c:v>
                </c:pt>
                <c:pt idx="398" formatCode="m/d/yyyy">
                  <c:v>41631</c:v>
                </c:pt>
                <c:pt idx="399" formatCode="m/d/yyyy">
                  <c:v>41628</c:v>
                </c:pt>
                <c:pt idx="400" formatCode="m/d/yyyy">
                  <c:v>41627</c:v>
                </c:pt>
                <c:pt idx="401" formatCode="m/d/yyyy">
                  <c:v>41626</c:v>
                </c:pt>
                <c:pt idx="402" formatCode="m/d/yyyy">
                  <c:v>41625</c:v>
                </c:pt>
                <c:pt idx="403" formatCode="m/d/yyyy">
                  <c:v>41624</c:v>
                </c:pt>
                <c:pt idx="404" formatCode="m/d/yyyy">
                  <c:v>41621</c:v>
                </c:pt>
                <c:pt idx="405" formatCode="m/d/yyyy">
                  <c:v>41620</c:v>
                </c:pt>
                <c:pt idx="406" formatCode="m/d/yyyy">
                  <c:v>41619</c:v>
                </c:pt>
                <c:pt idx="407" formatCode="m/d/yyyy">
                  <c:v>41618</c:v>
                </c:pt>
                <c:pt idx="408" formatCode="m/d/yyyy">
                  <c:v>41617</c:v>
                </c:pt>
                <c:pt idx="409" formatCode="m/d/yyyy">
                  <c:v>41614</c:v>
                </c:pt>
                <c:pt idx="410" formatCode="m/d/yyyy">
                  <c:v>41613</c:v>
                </c:pt>
                <c:pt idx="411" formatCode="m/d/yyyy">
                  <c:v>41612</c:v>
                </c:pt>
                <c:pt idx="412" formatCode="m/d/yyyy">
                  <c:v>41611</c:v>
                </c:pt>
                <c:pt idx="413" formatCode="m/d/yyyy">
                  <c:v>41610</c:v>
                </c:pt>
                <c:pt idx="414" formatCode="m/d/yyyy">
                  <c:v>41607</c:v>
                </c:pt>
                <c:pt idx="415" formatCode="m/d/yyyy">
                  <c:v>41606</c:v>
                </c:pt>
                <c:pt idx="416" formatCode="m/d/yyyy">
                  <c:v>41605</c:v>
                </c:pt>
                <c:pt idx="417" formatCode="m/d/yyyy">
                  <c:v>41604</c:v>
                </c:pt>
                <c:pt idx="418" formatCode="m/d/yyyy">
                  <c:v>41603</c:v>
                </c:pt>
                <c:pt idx="419" formatCode="m/d/yyyy">
                  <c:v>41600</c:v>
                </c:pt>
                <c:pt idx="420" formatCode="m/d/yyyy">
                  <c:v>41599</c:v>
                </c:pt>
                <c:pt idx="421" formatCode="m/d/yyyy">
                  <c:v>41598</c:v>
                </c:pt>
                <c:pt idx="422" formatCode="m/d/yyyy">
                  <c:v>41597</c:v>
                </c:pt>
                <c:pt idx="423" formatCode="m/d/yyyy">
                  <c:v>41596</c:v>
                </c:pt>
                <c:pt idx="424" formatCode="m/d/yyyy">
                  <c:v>41593</c:v>
                </c:pt>
                <c:pt idx="425" formatCode="m/d/yyyy">
                  <c:v>41592</c:v>
                </c:pt>
                <c:pt idx="426" formatCode="m/d/yyyy">
                  <c:v>41591</c:v>
                </c:pt>
                <c:pt idx="427" formatCode="m/d/yyyy">
                  <c:v>41590</c:v>
                </c:pt>
                <c:pt idx="428" formatCode="m/d/yyyy">
                  <c:v>41589</c:v>
                </c:pt>
                <c:pt idx="429" formatCode="m/d/yyyy">
                  <c:v>41586</c:v>
                </c:pt>
                <c:pt idx="430" formatCode="m/d/yyyy">
                  <c:v>41585</c:v>
                </c:pt>
                <c:pt idx="431" formatCode="m/d/yyyy">
                  <c:v>41584</c:v>
                </c:pt>
                <c:pt idx="432" formatCode="m/d/yyyy">
                  <c:v>41583</c:v>
                </c:pt>
                <c:pt idx="433" formatCode="m/d/yyyy">
                  <c:v>41582</c:v>
                </c:pt>
                <c:pt idx="434" formatCode="m/d/yyyy">
                  <c:v>41579</c:v>
                </c:pt>
                <c:pt idx="435" formatCode="m/d/yyyy">
                  <c:v>41578</c:v>
                </c:pt>
                <c:pt idx="436" formatCode="m/d/yyyy">
                  <c:v>41577</c:v>
                </c:pt>
                <c:pt idx="437" formatCode="m/d/yyyy">
                  <c:v>41576</c:v>
                </c:pt>
                <c:pt idx="438" formatCode="m/d/yyyy">
                  <c:v>41575</c:v>
                </c:pt>
                <c:pt idx="439" formatCode="m/d/yyyy">
                  <c:v>41572</c:v>
                </c:pt>
                <c:pt idx="440" formatCode="m/d/yyyy">
                  <c:v>41571</c:v>
                </c:pt>
                <c:pt idx="441" formatCode="m/d/yyyy">
                  <c:v>41570</c:v>
                </c:pt>
                <c:pt idx="442" formatCode="m/d/yyyy">
                  <c:v>41569</c:v>
                </c:pt>
                <c:pt idx="443" formatCode="m/d/yyyy">
                  <c:v>41568</c:v>
                </c:pt>
                <c:pt idx="444" formatCode="m/d/yyyy">
                  <c:v>41565</c:v>
                </c:pt>
                <c:pt idx="445" formatCode="m/d/yyyy">
                  <c:v>41564</c:v>
                </c:pt>
                <c:pt idx="446" formatCode="m/d/yyyy">
                  <c:v>41563</c:v>
                </c:pt>
                <c:pt idx="447" formatCode="m/d/yyyy">
                  <c:v>41562</c:v>
                </c:pt>
                <c:pt idx="448" formatCode="m/d/yyyy">
                  <c:v>41561</c:v>
                </c:pt>
                <c:pt idx="449" formatCode="m/d/yyyy">
                  <c:v>41558</c:v>
                </c:pt>
                <c:pt idx="450" formatCode="m/d/yyyy">
                  <c:v>41557</c:v>
                </c:pt>
                <c:pt idx="451" formatCode="m/d/yyyy">
                  <c:v>41556</c:v>
                </c:pt>
                <c:pt idx="452" formatCode="m/d/yyyy">
                  <c:v>41555</c:v>
                </c:pt>
                <c:pt idx="453" formatCode="m/d/yyyy">
                  <c:v>41554</c:v>
                </c:pt>
                <c:pt idx="454" formatCode="m/d/yyyy">
                  <c:v>41551</c:v>
                </c:pt>
                <c:pt idx="455" formatCode="m/d/yyyy">
                  <c:v>41550</c:v>
                </c:pt>
                <c:pt idx="456" formatCode="m/d/yyyy">
                  <c:v>41549</c:v>
                </c:pt>
                <c:pt idx="457" formatCode="m/d/yyyy">
                  <c:v>41548</c:v>
                </c:pt>
                <c:pt idx="458" formatCode="m/d/yyyy">
                  <c:v>41547</c:v>
                </c:pt>
                <c:pt idx="459" formatCode="m/d/yyyy">
                  <c:v>41544</c:v>
                </c:pt>
                <c:pt idx="460" formatCode="m/d/yyyy">
                  <c:v>41543</c:v>
                </c:pt>
                <c:pt idx="461" formatCode="m/d/yyyy">
                  <c:v>41542</c:v>
                </c:pt>
                <c:pt idx="462" formatCode="m/d/yyyy">
                  <c:v>41541</c:v>
                </c:pt>
                <c:pt idx="463" formatCode="m/d/yyyy">
                  <c:v>41540</c:v>
                </c:pt>
                <c:pt idx="464" formatCode="m/d/yyyy">
                  <c:v>41537</c:v>
                </c:pt>
                <c:pt idx="465" formatCode="m/d/yyyy">
                  <c:v>41536</c:v>
                </c:pt>
                <c:pt idx="466" formatCode="m/d/yyyy">
                  <c:v>41535</c:v>
                </c:pt>
                <c:pt idx="467" formatCode="m/d/yyyy">
                  <c:v>41534</c:v>
                </c:pt>
                <c:pt idx="468" formatCode="m/d/yyyy">
                  <c:v>41533</c:v>
                </c:pt>
                <c:pt idx="469" formatCode="m/d/yyyy">
                  <c:v>41530</c:v>
                </c:pt>
                <c:pt idx="470" formatCode="m/d/yyyy">
                  <c:v>41529</c:v>
                </c:pt>
                <c:pt idx="471" formatCode="m/d/yyyy">
                  <c:v>41528</c:v>
                </c:pt>
                <c:pt idx="472" formatCode="m/d/yyyy">
                  <c:v>41527</c:v>
                </c:pt>
                <c:pt idx="473" formatCode="m/d/yyyy">
                  <c:v>41526</c:v>
                </c:pt>
                <c:pt idx="474" formatCode="m/d/yyyy">
                  <c:v>41523</c:v>
                </c:pt>
                <c:pt idx="475" formatCode="m/d/yyyy">
                  <c:v>41522</c:v>
                </c:pt>
                <c:pt idx="476" formatCode="m/d/yyyy">
                  <c:v>41521</c:v>
                </c:pt>
                <c:pt idx="477" formatCode="m/d/yyyy">
                  <c:v>41520</c:v>
                </c:pt>
                <c:pt idx="478" formatCode="m/d/yyyy">
                  <c:v>41519</c:v>
                </c:pt>
                <c:pt idx="479" formatCode="m/d/yyyy">
                  <c:v>41516</c:v>
                </c:pt>
                <c:pt idx="480" formatCode="m/d/yyyy">
                  <c:v>41515</c:v>
                </c:pt>
                <c:pt idx="481" formatCode="m/d/yyyy">
                  <c:v>41514</c:v>
                </c:pt>
                <c:pt idx="482" formatCode="m/d/yyyy">
                  <c:v>41513</c:v>
                </c:pt>
                <c:pt idx="483" formatCode="m/d/yyyy">
                  <c:v>41509</c:v>
                </c:pt>
                <c:pt idx="484" formatCode="m/d/yyyy">
                  <c:v>41508</c:v>
                </c:pt>
                <c:pt idx="485" formatCode="m/d/yyyy">
                  <c:v>41507</c:v>
                </c:pt>
                <c:pt idx="486" formatCode="m/d/yyyy">
                  <c:v>41506</c:v>
                </c:pt>
                <c:pt idx="487" formatCode="m/d/yyyy">
                  <c:v>41505</c:v>
                </c:pt>
                <c:pt idx="488" formatCode="m/d/yyyy">
                  <c:v>41502</c:v>
                </c:pt>
                <c:pt idx="489" formatCode="m/d/yyyy">
                  <c:v>41501</c:v>
                </c:pt>
                <c:pt idx="490" formatCode="m/d/yyyy">
                  <c:v>41500</c:v>
                </c:pt>
                <c:pt idx="491" formatCode="m/d/yyyy">
                  <c:v>41499</c:v>
                </c:pt>
                <c:pt idx="492" formatCode="m/d/yyyy">
                  <c:v>41498</c:v>
                </c:pt>
                <c:pt idx="493" formatCode="m/d/yyyy">
                  <c:v>41495</c:v>
                </c:pt>
                <c:pt idx="494" formatCode="m/d/yyyy">
                  <c:v>41494</c:v>
                </c:pt>
                <c:pt idx="495" formatCode="m/d/yyyy">
                  <c:v>41493</c:v>
                </c:pt>
                <c:pt idx="496" formatCode="m/d/yyyy">
                  <c:v>41492</c:v>
                </c:pt>
                <c:pt idx="497" formatCode="m/d/yyyy">
                  <c:v>41491</c:v>
                </c:pt>
                <c:pt idx="498" formatCode="m/d/yyyy">
                  <c:v>41488</c:v>
                </c:pt>
                <c:pt idx="499" formatCode="m/d/yyyy">
                  <c:v>41487</c:v>
                </c:pt>
                <c:pt idx="500" formatCode="m/d/yyyy">
                  <c:v>41486</c:v>
                </c:pt>
                <c:pt idx="501" formatCode="m/d/yyyy">
                  <c:v>41485</c:v>
                </c:pt>
                <c:pt idx="502" formatCode="m/d/yyyy">
                  <c:v>41484</c:v>
                </c:pt>
                <c:pt idx="503" formatCode="m/d/yyyy">
                  <c:v>41481</c:v>
                </c:pt>
                <c:pt idx="504" formatCode="m/d/yyyy">
                  <c:v>41480</c:v>
                </c:pt>
                <c:pt idx="505" formatCode="m/d/yyyy">
                  <c:v>41479</c:v>
                </c:pt>
                <c:pt idx="506" formatCode="m/d/yyyy">
                  <c:v>41478</c:v>
                </c:pt>
                <c:pt idx="507" formatCode="m/d/yyyy">
                  <c:v>41477</c:v>
                </c:pt>
                <c:pt idx="508" formatCode="m/d/yyyy">
                  <c:v>41474</c:v>
                </c:pt>
                <c:pt idx="509" formatCode="m/d/yyyy">
                  <c:v>41473</c:v>
                </c:pt>
                <c:pt idx="510" formatCode="m/d/yyyy">
                  <c:v>41472</c:v>
                </c:pt>
                <c:pt idx="511" formatCode="m/d/yyyy">
                  <c:v>41471</c:v>
                </c:pt>
                <c:pt idx="512" formatCode="m/d/yyyy">
                  <c:v>41470</c:v>
                </c:pt>
                <c:pt idx="513" formatCode="m/d/yyyy">
                  <c:v>41467</c:v>
                </c:pt>
                <c:pt idx="514" formatCode="m/d/yyyy">
                  <c:v>41466</c:v>
                </c:pt>
                <c:pt idx="515" formatCode="m/d/yyyy">
                  <c:v>41465</c:v>
                </c:pt>
                <c:pt idx="516" formatCode="m/d/yyyy">
                  <c:v>41464</c:v>
                </c:pt>
                <c:pt idx="517" formatCode="m/d/yyyy">
                  <c:v>41463</c:v>
                </c:pt>
                <c:pt idx="518" formatCode="m/d/yyyy">
                  <c:v>41460</c:v>
                </c:pt>
                <c:pt idx="519" formatCode="m/d/yyyy">
                  <c:v>41459</c:v>
                </c:pt>
                <c:pt idx="520" formatCode="m/d/yyyy">
                  <c:v>41458</c:v>
                </c:pt>
                <c:pt idx="521" formatCode="m/d/yyyy">
                  <c:v>41457</c:v>
                </c:pt>
                <c:pt idx="522" formatCode="m/d/yyyy">
                  <c:v>41456</c:v>
                </c:pt>
                <c:pt idx="523" formatCode="m/d/yyyy">
                  <c:v>41453</c:v>
                </c:pt>
                <c:pt idx="524" formatCode="m/d/yyyy">
                  <c:v>41452</c:v>
                </c:pt>
                <c:pt idx="525" formatCode="m/d/yyyy">
                  <c:v>41451</c:v>
                </c:pt>
                <c:pt idx="526" formatCode="m/d/yyyy">
                  <c:v>41450</c:v>
                </c:pt>
                <c:pt idx="527" formatCode="m/d/yyyy">
                  <c:v>41449</c:v>
                </c:pt>
                <c:pt idx="528" formatCode="m/d/yyyy">
                  <c:v>41446</c:v>
                </c:pt>
                <c:pt idx="529" formatCode="m/d/yyyy">
                  <c:v>41445</c:v>
                </c:pt>
                <c:pt idx="530" formatCode="m/d/yyyy">
                  <c:v>41444</c:v>
                </c:pt>
                <c:pt idx="531" formatCode="m/d/yyyy">
                  <c:v>41443</c:v>
                </c:pt>
                <c:pt idx="532" formatCode="m/d/yyyy">
                  <c:v>41442</c:v>
                </c:pt>
                <c:pt idx="533" formatCode="m/d/yyyy">
                  <c:v>41439</c:v>
                </c:pt>
                <c:pt idx="534" formatCode="m/d/yyyy">
                  <c:v>41438</c:v>
                </c:pt>
                <c:pt idx="535" formatCode="m/d/yyyy">
                  <c:v>41437</c:v>
                </c:pt>
                <c:pt idx="536" formatCode="m/d/yyyy">
                  <c:v>41436</c:v>
                </c:pt>
                <c:pt idx="537" formatCode="m/d/yyyy">
                  <c:v>41435</c:v>
                </c:pt>
                <c:pt idx="538" formatCode="m/d/yyyy">
                  <c:v>41432</c:v>
                </c:pt>
                <c:pt idx="539" formatCode="m/d/yyyy">
                  <c:v>41431</c:v>
                </c:pt>
                <c:pt idx="540" formatCode="m/d/yyyy">
                  <c:v>41430</c:v>
                </c:pt>
                <c:pt idx="541" formatCode="m/d/yyyy">
                  <c:v>41429</c:v>
                </c:pt>
                <c:pt idx="542" formatCode="m/d/yyyy">
                  <c:v>41428</c:v>
                </c:pt>
                <c:pt idx="543" formatCode="m/d/yyyy">
                  <c:v>41425</c:v>
                </c:pt>
                <c:pt idx="544" formatCode="m/d/yyyy">
                  <c:v>41424</c:v>
                </c:pt>
                <c:pt idx="545" formatCode="m/d/yyyy">
                  <c:v>41423</c:v>
                </c:pt>
                <c:pt idx="546" formatCode="m/d/yyyy">
                  <c:v>41422</c:v>
                </c:pt>
                <c:pt idx="547" formatCode="m/d/yyyy">
                  <c:v>41418</c:v>
                </c:pt>
                <c:pt idx="548" formatCode="m/d/yyyy">
                  <c:v>41417</c:v>
                </c:pt>
                <c:pt idx="549" formatCode="m/d/yyyy">
                  <c:v>41416</c:v>
                </c:pt>
                <c:pt idx="550" formatCode="m/d/yyyy">
                  <c:v>41415</c:v>
                </c:pt>
                <c:pt idx="551" formatCode="m/d/yyyy">
                  <c:v>41414</c:v>
                </c:pt>
                <c:pt idx="552" formatCode="m/d/yyyy">
                  <c:v>41411</c:v>
                </c:pt>
                <c:pt idx="553" formatCode="m/d/yyyy">
                  <c:v>41410</c:v>
                </c:pt>
                <c:pt idx="554" formatCode="m/d/yyyy">
                  <c:v>41409</c:v>
                </c:pt>
                <c:pt idx="555" formatCode="m/d/yyyy">
                  <c:v>41408</c:v>
                </c:pt>
                <c:pt idx="556" formatCode="m/d/yyyy">
                  <c:v>41407</c:v>
                </c:pt>
                <c:pt idx="557" formatCode="m/d/yyyy">
                  <c:v>41404</c:v>
                </c:pt>
                <c:pt idx="558" formatCode="m/d/yyyy">
                  <c:v>41403</c:v>
                </c:pt>
                <c:pt idx="559" formatCode="m/d/yyyy">
                  <c:v>41402</c:v>
                </c:pt>
                <c:pt idx="560" formatCode="m/d/yyyy">
                  <c:v>41401</c:v>
                </c:pt>
                <c:pt idx="561" formatCode="m/d/yyyy">
                  <c:v>41397</c:v>
                </c:pt>
                <c:pt idx="562" formatCode="m/d/yyyy">
                  <c:v>41396</c:v>
                </c:pt>
                <c:pt idx="563" formatCode="m/d/yyyy">
                  <c:v>41395</c:v>
                </c:pt>
                <c:pt idx="564" formatCode="m/d/yyyy">
                  <c:v>41394</c:v>
                </c:pt>
                <c:pt idx="565" formatCode="m/d/yyyy">
                  <c:v>41393</c:v>
                </c:pt>
                <c:pt idx="566" formatCode="m/d/yyyy">
                  <c:v>41390</c:v>
                </c:pt>
                <c:pt idx="567" formatCode="m/d/yyyy">
                  <c:v>41389</c:v>
                </c:pt>
                <c:pt idx="568" formatCode="m/d/yyyy">
                  <c:v>41388</c:v>
                </c:pt>
                <c:pt idx="569" formatCode="m/d/yyyy">
                  <c:v>41387</c:v>
                </c:pt>
                <c:pt idx="570" formatCode="m/d/yyyy">
                  <c:v>41386</c:v>
                </c:pt>
                <c:pt idx="571" formatCode="m/d/yyyy">
                  <c:v>41383</c:v>
                </c:pt>
                <c:pt idx="572" formatCode="m/d/yyyy">
                  <c:v>41382</c:v>
                </c:pt>
                <c:pt idx="573" formatCode="m/d/yyyy">
                  <c:v>41381</c:v>
                </c:pt>
                <c:pt idx="574" formatCode="m/d/yyyy">
                  <c:v>41380</c:v>
                </c:pt>
                <c:pt idx="575" formatCode="m/d/yyyy">
                  <c:v>41379</c:v>
                </c:pt>
                <c:pt idx="576" formatCode="m/d/yyyy">
                  <c:v>41376</c:v>
                </c:pt>
                <c:pt idx="577" formatCode="m/d/yyyy">
                  <c:v>41375</c:v>
                </c:pt>
                <c:pt idx="578" formatCode="m/d/yyyy">
                  <c:v>41374</c:v>
                </c:pt>
                <c:pt idx="579" formatCode="m/d/yyyy">
                  <c:v>41373</c:v>
                </c:pt>
                <c:pt idx="580" formatCode="m/d/yyyy">
                  <c:v>41372</c:v>
                </c:pt>
                <c:pt idx="581" formatCode="m/d/yyyy">
                  <c:v>41369</c:v>
                </c:pt>
                <c:pt idx="582" formatCode="m/d/yyyy">
                  <c:v>41368</c:v>
                </c:pt>
                <c:pt idx="583" formatCode="m/d/yyyy">
                  <c:v>41367</c:v>
                </c:pt>
                <c:pt idx="584" formatCode="m/d/yyyy">
                  <c:v>41366</c:v>
                </c:pt>
                <c:pt idx="585" formatCode="m/d/yyyy">
                  <c:v>41361</c:v>
                </c:pt>
                <c:pt idx="586" formatCode="m/d/yyyy">
                  <c:v>41360</c:v>
                </c:pt>
                <c:pt idx="587" formatCode="m/d/yyyy">
                  <c:v>41359</c:v>
                </c:pt>
                <c:pt idx="588" formatCode="m/d/yyyy">
                  <c:v>41358</c:v>
                </c:pt>
                <c:pt idx="589" formatCode="m/d/yyyy">
                  <c:v>41355</c:v>
                </c:pt>
                <c:pt idx="590" formatCode="m/d/yyyy">
                  <c:v>41354</c:v>
                </c:pt>
                <c:pt idx="591" formatCode="m/d/yyyy">
                  <c:v>41353</c:v>
                </c:pt>
                <c:pt idx="592" formatCode="m/d/yyyy">
                  <c:v>41352</c:v>
                </c:pt>
                <c:pt idx="593" formatCode="m/d/yyyy">
                  <c:v>41351</c:v>
                </c:pt>
                <c:pt idx="594" formatCode="m/d/yyyy">
                  <c:v>41348</c:v>
                </c:pt>
                <c:pt idx="595" formatCode="m/d/yyyy">
                  <c:v>41347</c:v>
                </c:pt>
                <c:pt idx="596" formatCode="m/d/yyyy">
                  <c:v>41346</c:v>
                </c:pt>
                <c:pt idx="597" formatCode="m/d/yyyy">
                  <c:v>41345</c:v>
                </c:pt>
                <c:pt idx="598" formatCode="m/d/yyyy">
                  <c:v>41344</c:v>
                </c:pt>
                <c:pt idx="599" formatCode="m/d/yyyy">
                  <c:v>41341</c:v>
                </c:pt>
                <c:pt idx="600" formatCode="m/d/yyyy">
                  <c:v>41340</c:v>
                </c:pt>
                <c:pt idx="601" formatCode="m/d/yyyy">
                  <c:v>41339</c:v>
                </c:pt>
                <c:pt idx="602" formatCode="m/d/yyyy">
                  <c:v>41338</c:v>
                </c:pt>
                <c:pt idx="603" formatCode="m/d/yyyy">
                  <c:v>41337</c:v>
                </c:pt>
                <c:pt idx="604" formatCode="m/d/yyyy">
                  <c:v>41334</c:v>
                </c:pt>
                <c:pt idx="605" formatCode="m/d/yyyy">
                  <c:v>41333</c:v>
                </c:pt>
                <c:pt idx="606" formatCode="m/d/yyyy">
                  <c:v>41332</c:v>
                </c:pt>
                <c:pt idx="607" formatCode="m/d/yyyy">
                  <c:v>41331</c:v>
                </c:pt>
                <c:pt idx="608" formatCode="m/d/yyyy">
                  <c:v>41330</c:v>
                </c:pt>
                <c:pt idx="609" formatCode="m/d/yyyy">
                  <c:v>41327</c:v>
                </c:pt>
                <c:pt idx="610" formatCode="m/d/yyyy">
                  <c:v>41326</c:v>
                </c:pt>
                <c:pt idx="611" formatCode="m/d/yyyy">
                  <c:v>41325</c:v>
                </c:pt>
                <c:pt idx="612" formatCode="m/d/yyyy">
                  <c:v>41324</c:v>
                </c:pt>
                <c:pt idx="613" formatCode="m/d/yyyy">
                  <c:v>41323</c:v>
                </c:pt>
                <c:pt idx="614" formatCode="m/d/yyyy">
                  <c:v>41320</c:v>
                </c:pt>
                <c:pt idx="615" formatCode="m/d/yyyy">
                  <c:v>41319</c:v>
                </c:pt>
                <c:pt idx="616" formatCode="m/d/yyyy">
                  <c:v>41318</c:v>
                </c:pt>
                <c:pt idx="617" formatCode="m/d/yyyy">
                  <c:v>41317</c:v>
                </c:pt>
                <c:pt idx="618" formatCode="m/d/yyyy">
                  <c:v>41316</c:v>
                </c:pt>
                <c:pt idx="619" formatCode="m/d/yyyy">
                  <c:v>41313</c:v>
                </c:pt>
                <c:pt idx="620" formatCode="m/d/yyyy">
                  <c:v>41312</c:v>
                </c:pt>
                <c:pt idx="621" formatCode="m/d/yyyy">
                  <c:v>41311</c:v>
                </c:pt>
                <c:pt idx="622" formatCode="m/d/yyyy">
                  <c:v>41310</c:v>
                </c:pt>
                <c:pt idx="623" formatCode="m/d/yyyy">
                  <c:v>41309</c:v>
                </c:pt>
                <c:pt idx="624" formatCode="m/d/yyyy">
                  <c:v>41306</c:v>
                </c:pt>
                <c:pt idx="625" formatCode="m/d/yyyy">
                  <c:v>41305</c:v>
                </c:pt>
                <c:pt idx="626" formatCode="m/d/yyyy">
                  <c:v>41304</c:v>
                </c:pt>
                <c:pt idx="627" formatCode="m/d/yyyy">
                  <c:v>41303</c:v>
                </c:pt>
                <c:pt idx="628" formatCode="m/d/yyyy">
                  <c:v>41302</c:v>
                </c:pt>
                <c:pt idx="629" formatCode="m/d/yyyy">
                  <c:v>41299</c:v>
                </c:pt>
                <c:pt idx="630" formatCode="m/d/yyyy">
                  <c:v>41298</c:v>
                </c:pt>
                <c:pt idx="631" formatCode="m/d/yyyy">
                  <c:v>41297</c:v>
                </c:pt>
                <c:pt idx="632" formatCode="m/d/yyyy">
                  <c:v>41296</c:v>
                </c:pt>
                <c:pt idx="633" formatCode="m/d/yyyy">
                  <c:v>41295</c:v>
                </c:pt>
                <c:pt idx="634" formatCode="m/d/yyyy">
                  <c:v>41292</c:v>
                </c:pt>
                <c:pt idx="635" formatCode="m/d/yyyy">
                  <c:v>41291</c:v>
                </c:pt>
                <c:pt idx="636" formatCode="m/d/yyyy">
                  <c:v>41290</c:v>
                </c:pt>
                <c:pt idx="637" formatCode="m/d/yyyy">
                  <c:v>41289</c:v>
                </c:pt>
                <c:pt idx="638" formatCode="m/d/yyyy">
                  <c:v>41288</c:v>
                </c:pt>
                <c:pt idx="639" formatCode="m/d/yyyy">
                  <c:v>41285</c:v>
                </c:pt>
                <c:pt idx="640" formatCode="m/d/yyyy">
                  <c:v>41284</c:v>
                </c:pt>
                <c:pt idx="641" formatCode="m/d/yyyy">
                  <c:v>41283</c:v>
                </c:pt>
                <c:pt idx="642" formatCode="m/d/yyyy">
                  <c:v>41282</c:v>
                </c:pt>
                <c:pt idx="643" formatCode="m/d/yyyy">
                  <c:v>41281</c:v>
                </c:pt>
                <c:pt idx="644" formatCode="m/d/yyyy">
                  <c:v>41278</c:v>
                </c:pt>
                <c:pt idx="645" formatCode="m/d/yyyy">
                  <c:v>41277</c:v>
                </c:pt>
                <c:pt idx="646" formatCode="m/d/yyyy">
                  <c:v>41276</c:v>
                </c:pt>
                <c:pt idx="647" formatCode="m/d/yyyy">
                  <c:v>41267</c:v>
                </c:pt>
                <c:pt idx="648" formatCode="m/d/yyyy">
                  <c:v>41264</c:v>
                </c:pt>
                <c:pt idx="649" formatCode="m/d/yyyy">
                  <c:v>41263</c:v>
                </c:pt>
                <c:pt idx="650" formatCode="m/d/yyyy">
                  <c:v>41262</c:v>
                </c:pt>
                <c:pt idx="651" formatCode="m/d/yyyy">
                  <c:v>41261</c:v>
                </c:pt>
                <c:pt idx="652" formatCode="m/d/yyyy">
                  <c:v>41260</c:v>
                </c:pt>
                <c:pt idx="653" formatCode="m/d/yyyy">
                  <c:v>41257</c:v>
                </c:pt>
                <c:pt idx="654" formatCode="m/d/yyyy">
                  <c:v>41256</c:v>
                </c:pt>
                <c:pt idx="655" formatCode="m/d/yyyy">
                  <c:v>41255</c:v>
                </c:pt>
                <c:pt idx="656" formatCode="m/d/yyyy">
                  <c:v>41254</c:v>
                </c:pt>
                <c:pt idx="657" formatCode="m/d/yyyy">
                  <c:v>41253</c:v>
                </c:pt>
                <c:pt idx="658" formatCode="m/d/yyyy">
                  <c:v>41250</c:v>
                </c:pt>
                <c:pt idx="659" formatCode="m/d/yyyy">
                  <c:v>41249</c:v>
                </c:pt>
                <c:pt idx="660" formatCode="m/d/yyyy">
                  <c:v>41248</c:v>
                </c:pt>
                <c:pt idx="661" formatCode="m/d/yyyy">
                  <c:v>41247</c:v>
                </c:pt>
                <c:pt idx="662" formatCode="m/d/yyyy">
                  <c:v>41246</c:v>
                </c:pt>
                <c:pt idx="663" formatCode="m/d/yyyy">
                  <c:v>41243</c:v>
                </c:pt>
                <c:pt idx="664" formatCode="m/d/yyyy">
                  <c:v>41242</c:v>
                </c:pt>
                <c:pt idx="665" formatCode="m/d/yyyy">
                  <c:v>41241</c:v>
                </c:pt>
                <c:pt idx="666" formatCode="m/d/yyyy">
                  <c:v>41240</c:v>
                </c:pt>
                <c:pt idx="667" formatCode="m/d/yyyy">
                  <c:v>41239</c:v>
                </c:pt>
                <c:pt idx="668" formatCode="m/d/yyyy">
                  <c:v>41236</c:v>
                </c:pt>
                <c:pt idx="669" formatCode="m/d/yyyy">
                  <c:v>41235</c:v>
                </c:pt>
                <c:pt idx="670" formatCode="m/d/yyyy">
                  <c:v>41234</c:v>
                </c:pt>
                <c:pt idx="671" formatCode="m/d/yyyy">
                  <c:v>41233</c:v>
                </c:pt>
                <c:pt idx="672" formatCode="m/d/yyyy">
                  <c:v>41232</c:v>
                </c:pt>
                <c:pt idx="673" formatCode="m/d/yyyy">
                  <c:v>41229</c:v>
                </c:pt>
                <c:pt idx="674" formatCode="m/d/yyyy">
                  <c:v>41228</c:v>
                </c:pt>
                <c:pt idx="675" formatCode="m/d/yyyy">
                  <c:v>41227</c:v>
                </c:pt>
                <c:pt idx="676" formatCode="m/d/yyyy">
                  <c:v>41226</c:v>
                </c:pt>
                <c:pt idx="677" formatCode="m/d/yyyy">
                  <c:v>41225</c:v>
                </c:pt>
                <c:pt idx="678" formatCode="m/d/yyyy">
                  <c:v>41222</c:v>
                </c:pt>
                <c:pt idx="679" formatCode="m/d/yyyy">
                  <c:v>41221</c:v>
                </c:pt>
                <c:pt idx="680" formatCode="m/d/yyyy">
                  <c:v>41220</c:v>
                </c:pt>
                <c:pt idx="681" formatCode="m/d/yyyy">
                  <c:v>41219</c:v>
                </c:pt>
                <c:pt idx="682" formatCode="m/d/yyyy">
                  <c:v>41218</c:v>
                </c:pt>
                <c:pt idx="683" formatCode="m/d/yyyy">
                  <c:v>41215</c:v>
                </c:pt>
                <c:pt idx="684" formatCode="m/d/yyyy">
                  <c:v>41214</c:v>
                </c:pt>
                <c:pt idx="685" formatCode="m/d/yyyy">
                  <c:v>41213</c:v>
                </c:pt>
                <c:pt idx="686" formatCode="m/d/yyyy">
                  <c:v>41212</c:v>
                </c:pt>
                <c:pt idx="687" formatCode="m/d/yyyy">
                  <c:v>41211</c:v>
                </c:pt>
                <c:pt idx="688" formatCode="m/d/yyyy">
                  <c:v>41208</c:v>
                </c:pt>
                <c:pt idx="689" formatCode="m/d/yyyy">
                  <c:v>41207</c:v>
                </c:pt>
                <c:pt idx="690" formatCode="m/d/yyyy">
                  <c:v>41206</c:v>
                </c:pt>
                <c:pt idx="691" formatCode="m/d/yyyy">
                  <c:v>41205</c:v>
                </c:pt>
                <c:pt idx="692" formatCode="m/d/yyyy">
                  <c:v>41204</c:v>
                </c:pt>
                <c:pt idx="693" formatCode="m/d/yyyy">
                  <c:v>41201</c:v>
                </c:pt>
                <c:pt idx="694" formatCode="m/d/yyyy">
                  <c:v>41200</c:v>
                </c:pt>
                <c:pt idx="695" formatCode="m/d/yyyy">
                  <c:v>41199</c:v>
                </c:pt>
                <c:pt idx="696" formatCode="m/d/yyyy">
                  <c:v>41198</c:v>
                </c:pt>
                <c:pt idx="697" formatCode="m/d/yyyy">
                  <c:v>41197</c:v>
                </c:pt>
                <c:pt idx="698" formatCode="m/d/yyyy">
                  <c:v>41194</c:v>
                </c:pt>
                <c:pt idx="699" formatCode="m/d/yyyy">
                  <c:v>41193</c:v>
                </c:pt>
                <c:pt idx="700" formatCode="m/d/yyyy">
                  <c:v>41192</c:v>
                </c:pt>
                <c:pt idx="701" formatCode="m/d/yyyy">
                  <c:v>41191</c:v>
                </c:pt>
                <c:pt idx="702" formatCode="m/d/yyyy">
                  <c:v>41190</c:v>
                </c:pt>
                <c:pt idx="703" formatCode="m/d/yyyy">
                  <c:v>41187</c:v>
                </c:pt>
                <c:pt idx="704" formatCode="m/d/yyyy">
                  <c:v>41186</c:v>
                </c:pt>
                <c:pt idx="705" formatCode="m/d/yyyy">
                  <c:v>41185</c:v>
                </c:pt>
                <c:pt idx="706" formatCode="m/d/yyyy">
                  <c:v>41184</c:v>
                </c:pt>
                <c:pt idx="707" formatCode="m/d/yyyy">
                  <c:v>41183</c:v>
                </c:pt>
                <c:pt idx="708" formatCode="m/d/yyyy">
                  <c:v>41180</c:v>
                </c:pt>
                <c:pt idx="709" formatCode="m/d/yyyy">
                  <c:v>41179</c:v>
                </c:pt>
                <c:pt idx="710" formatCode="m/d/yyyy">
                  <c:v>41178</c:v>
                </c:pt>
                <c:pt idx="711" formatCode="m/d/yyyy">
                  <c:v>41177</c:v>
                </c:pt>
                <c:pt idx="712" formatCode="m/d/yyyy">
                  <c:v>41176</c:v>
                </c:pt>
                <c:pt idx="713" formatCode="m/d/yyyy">
                  <c:v>41173</c:v>
                </c:pt>
                <c:pt idx="714" formatCode="m/d/yyyy">
                  <c:v>41172</c:v>
                </c:pt>
                <c:pt idx="715" formatCode="m/d/yyyy">
                  <c:v>41171</c:v>
                </c:pt>
                <c:pt idx="716" formatCode="m/d/yyyy">
                  <c:v>41170</c:v>
                </c:pt>
                <c:pt idx="717" formatCode="m/d/yyyy">
                  <c:v>41169</c:v>
                </c:pt>
                <c:pt idx="718" formatCode="m/d/yyyy">
                  <c:v>41166</c:v>
                </c:pt>
                <c:pt idx="719" formatCode="m/d/yyyy">
                  <c:v>41165</c:v>
                </c:pt>
                <c:pt idx="720" formatCode="m/d/yyyy">
                  <c:v>41164</c:v>
                </c:pt>
                <c:pt idx="721" formatCode="m/d/yyyy">
                  <c:v>41163</c:v>
                </c:pt>
                <c:pt idx="722" formatCode="m/d/yyyy">
                  <c:v>41162</c:v>
                </c:pt>
                <c:pt idx="723" formatCode="m/d/yyyy">
                  <c:v>41159</c:v>
                </c:pt>
                <c:pt idx="724" formatCode="m/d/yyyy">
                  <c:v>41158</c:v>
                </c:pt>
                <c:pt idx="725" formatCode="m/d/yyyy">
                  <c:v>41157</c:v>
                </c:pt>
                <c:pt idx="726" formatCode="m/d/yyyy">
                  <c:v>41156</c:v>
                </c:pt>
                <c:pt idx="727" formatCode="m/d/yyyy">
                  <c:v>41155</c:v>
                </c:pt>
                <c:pt idx="728" formatCode="m/d/yyyy">
                  <c:v>41152</c:v>
                </c:pt>
                <c:pt idx="729" formatCode="m/d/yyyy">
                  <c:v>41151</c:v>
                </c:pt>
                <c:pt idx="730" formatCode="m/d/yyyy">
                  <c:v>41150</c:v>
                </c:pt>
                <c:pt idx="731" formatCode="m/d/yyyy">
                  <c:v>41149</c:v>
                </c:pt>
                <c:pt idx="732" formatCode="m/d/yyyy">
                  <c:v>41145</c:v>
                </c:pt>
                <c:pt idx="733" formatCode="m/d/yyyy">
                  <c:v>41144</c:v>
                </c:pt>
                <c:pt idx="734" formatCode="m/d/yyyy">
                  <c:v>41143</c:v>
                </c:pt>
                <c:pt idx="735" formatCode="m/d/yyyy">
                  <c:v>41142</c:v>
                </c:pt>
                <c:pt idx="736" formatCode="m/d/yyyy">
                  <c:v>41141</c:v>
                </c:pt>
                <c:pt idx="737" formatCode="m/d/yyyy">
                  <c:v>41138</c:v>
                </c:pt>
                <c:pt idx="738" formatCode="m/d/yyyy">
                  <c:v>41137</c:v>
                </c:pt>
                <c:pt idx="739" formatCode="m/d/yyyy">
                  <c:v>41136</c:v>
                </c:pt>
                <c:pt idx="740" formatCode="m/d/yyyy">
                  <c:v>41135</c:v>
                </c:pt>
                <c:pt idx="741" formatCode="m/d/yyyy">
                  <c:v>41134</c:v>
                </c:pt>
                <c:pt idx="742" formatCode="m/d/yyyy">
                  <c:v>41131</c:v>
                </c:pt>
                <c:pt idx="743" formatCode="m/d/yyyy">
                  <c:v>41130</c:v>
                </c:pt>
                <c:pt idx="744" formatCode="m/d/yyyy">
                  <c:v>41129</c:v>
                </c:pt>
                <c:pt idx="745" formatCode="m/d/yyyy">
                  <c:v>41128</c:v>
                </c:pt>
                <c:pt idx="746" formatCode="m/d/yyyy">
                  <c:v>41127</c:v>
                </c:pt>
                <c:pt idx="747" formatCode="m/d/yyyy">
                  <c:v>41124</c:v>
                </c:pt>
                <c:pt idx="748" formatCode="m/d/yyyy">
                  <c:v>41123</c:v>
                </c:pt>
                <c:pt idx="749" formatCode="m/d/yyyy">
                  <c:v>41122</c:v>
                </c:pt>
                <c:pt idx="750" formatCode="m/d/yyyy">
                  <c:v>41121</c:v>
                </c:pt>
                <c:pt idx="751" formatCode="m/d/yyyy">
                  <c:v>41120</c:v>
                </c:pt>
                <c:pt idx="752" formatCode="m/d/yyyy">
                  <c:v>41117</c:v>
                </c:pt>
                <c:pt idx="753" formatCode="m/d/yyyy">
                  <c:v>41116</c:v>
                </c:pt>
                <c:pt idx="754" formatCode="m/d/yyyy">
                  <c:v>41115</c:v>
                </c:pt>
                <c:pt idx="755" formatCode="m/d/yyyy">
                  <c:v>41114</c:v>
                </c:pt>
                <c:pt idx="756" formatCode="m/d/yyyy">
                  <c:v>41113</c:v>
                </c:pt>
                <c:pt idx="757" formatCode="m/d/yyyy">
                  <c:v>41110</c:v>
                </c:pt>
                <c:pt idx="758" formatCode="m/d/yyyy">
                  <c:v>41109</c:v>
                </c:pt>
                <c:pt idx="759" formatCode="m/d/yyyy">
                  <c:v>41108</c:v>
                </c:pt>
                <c:pt idx="760" formatCode="m/d/yyyy">
                  <c:v>41107</c:v>
                </c:pt>
                <c:pt idx="761" formatCode="m/d/yyyy">
                  <c:v>41106</c:v>
                </c:pt>
                <c:pt idx="762" formatCode="m/d/yyyy">
                  <c:v>41103</c:v>
                </c:pt>
                <c:pt idx="763" formatCode="m/d/yyyy">
                  <c:v>41102</c:v>
                </c:pt>
                <c:pt idx="764" formatCode="m/d/yyyy">
                  <c:v>41101</c:v>
                </c:pt>
                <c:pt idx="765" formatCode="m/d/yyyy">
                  <c:v>41100</c:v>
                </c:pt>
                <c:pt idx="766" formatCode="m/d/yyyy">
                  <c:v>41099</c:v>
                </c:pt>
                <c:pt idx="767" formatCode="m/d/yyyy">
                  <c:v>41096</c:v>
                </c:pt>
                <c:pt idx="768" formatCode="m/d/yyyy">
                  <c:v>41095</c:v>
                </c:pt>
                <c:pt idx="769" formatCode="m/d/yyyy">
                  <c:v>41094</c:v>
                </c:pt>
                <c:pt idx="770" formatCode="m/d/yyyy">
                  <c:v>41093</c:v>
                </c:pt>
                <c:pt idx="771" formatCode="m/d/yyyy">
                  <c:v>41092</c:v>
                </c:pt>
                <c:pt idx="772" formatCode="m/d/yyyy">
                  <c:v>41089</c:v>
                </c:pt>
                <c:pt idx="773" formatCode="m/d/yyyy">
                  <c:v>41088</c:v>
                </c:pt>
                <c:pt idx="774" formatCode="m/d/yyyy">
                  <c:v>41087</c:v>
                </c:pt>
                <c:pt idx="775" formatCode="m/d/yyyy">
                  <c:v>41086</c:v>
                </c:pt>
                <c:pt idx="776" formatCode="m/d/yyyy">
                  <c:v>41085</c:v>
                </c:pt>
                <c:pt idx="777" formatCode="m/d/yyyy">
                  <c:v>41082</c:v>
                </c:pt>
                <c:pt idx="778" formatCode="m/d/yyyy">
                  <c:v>41081</c:v>
                </c:pt>
                <c:pt idx="779" formatCode="m/d/yyyy">
                  <c:v>41080</c:v>
                </c:pt>
                <c:pt idx="780" formatCode="m/d/yyyy">
                  <c:v>41079</c:v>
                </c:pt>
                <c:pt idx="781" formatCode="m/d/yyyy">
                  <c:v>41078</c:v>
                </c:pt>
                <c:pt idx="782" formatCode="m/d/yyyy">
                  <c:v>41075</c:v>
                </c:pt>
                <c:pt idx="783" formatCode="m/d/yyyy">
                  <c:v>41074</c:v>
                </c:pt>
                <c:pt idx="784" formatCode="m/d/yyyy">
                  <c:v>41073</c:v>
                </c:pt>
                <c:pt idx="785" formatCode="m/d/yyyy">
                  <c:v>41072</c:v>
                </c:pt>
                <c:pt idx="786" formatCode="m/d/yyyy">
                  <c:v>41071</c:v>
                </c:pt>
                <c:pt idx="787" formatCode="m/d/yyyy">
                  <c:v>41068</c:v>
                </c:pt>
                <c:pt idx="788" formatCode="m/d/yyyy">
                  <c:v>41067</c:v>
                </c:pt>
                <c:pt idx="789" formatCode="m/d/yyyy">
                  <c:v>41066</c:v>
                </c:pt>
                <c:pt idx="790" formatCode="m/d/yyyy">
                  <c:v>41061</c:v>
                </c:pt>
                <c:pt idx="791" formatCode="m/d/yyyy">
                  <c:v>41060</c:v>
                </c:pt>
                <c:pt idx="792" formatCode="m/d/yyyy">
                  <c:v>41059</c:v>
                </c:pt>
                <c:pt idx="793" formatCode="m/d/yyyy">
                  <c:v>41058</c:v>
                </c:pt>
                <c:pt idx="794" formatCode="m/d/yyyy">
                  <c:v>41057</c:v>
                </c:pt>
                <c:pt idx="795" formatCode="m/d/yyyy">
                  <c:v>41054</c:v>
                </c:pt>
                <c:pt idx="796" formatCode="m/d/yyyy">
                  <c:v>41053</c:v>
                </c:pt>
                <c:pt idx="797" formatCode="m/d/yyyy">
                  <c:v>41052</c:v>
                </c:pt>
                <c:pt idx="798" formatCode="m/d/yyyy">
                  <c:v>41051</c:v>
                </c:pt>
                <c:pt idx="799" formatCode="m/d/yyyy">
                  <c:v>41050</c:v>
                </c:pt>
                <c:pt idx="800" formatCode="m/d/yyyy">
                  <c:v>41047</c:v>
                </c:pt>
                <c:pt idx="801" formatCode="m/d/yyyy">
                  <c:v>41046</c:v>
                </c:pt>
                <c:pt idx="802" formatCode="m/d/yyyy">
                  <c:v>41045</c:v>
                </c:pt>
                <c:pt idx="803" formatCode="m/d/yyyy">
                  <c:v>41044</c:v>
                </c:pt>
                <c:pt idx="804" formatCode="m/d/yyyy">
                  <c:v>41043</c:v>
                </c:pt>
                <c:pt idx="805" formatCode="m/d/yyyy">
                  <c:v>41040</c:v>
                </c:pt>
                <c:pt idx="806" formatCode="m/d/yyyy">
                  <c:v>41039</c:v>
                </c:pt>
                <c:pt idx="807" formatCode="m/d/yyyy">
                  <c:v>41038</c:v>
                </c:pt>
                <c:pt idx="808" formatCode="m/d/yyyy">
                  <c:v>41037</c:v>
                </c:pt>
                <c:pt idx="809" formatCode="m/d/yyyy">
                  <c:v>41033</c:v>
                </c:pt>
                <c:pt idx="810" formatCode="m/d/yyyy">
                  <c:v>41032</c:v>
                </c:pt>
                <c:pt idx="811" formatCode="m/d/yyyy">
                  <c:v>41031</c:v>
                </c:pt>
                <c:pt idx="812" formatCode="m/d/yyyy">
                  <c:v>41030</c:v>
                </c:pt>
                <c:pt idx="813" formatCode="m/d/yyyy">
                  <c:v>41029</c:v>
                </c:pt>
                <c:pt idx="814" formatCode="m/d/yyyy">
                  <c:v>41026</c:v>
                </c:pt>
                <c:pt idx="815" formatCode="m/d/yyyy">
                  <c:v>41025</c:v>
                </c:pt>
                <c:pt idx="816" formatCode="m/d/yyyy">
                  <c:v>41024</c:v>
                </c:pt>
                <c:pt idx="817" formatCode="m/d/yyyy">
                  <c:v>41023</c:v>
                </c:pt>
                <c:pt idx="818" formatCode="m/d/yyyy">
                  <c:v>41022</c:v>
                </c:pt>
                <c:pt idx="819" formatCode="m/d/yyyy">
                  <c:v>41019</c:v>
                </c:pt>
                <c:pt idx="820" formatCode="m/d/yyyy">
                  <c:v>41018</c:v>
                </c:pt>
                <c:pt idx="821" formatCode="m/d/yyyy">
                  <c:v>41017</c:v>
                </c:pt>
                <c:pt idx="822" formatCode="m/d/yyyy">
                  <c:v>41016</c:v>
                </c:pt>
                <c:pt idx="823" formatCode="m/d/yyyy">
                  <c:v>41015</c:v>
                </c:pt>
                <c:pt idx="824" formatCode="m/d/yyyy">
                  <c:v>41012</c:v>
                </c:pt>
                <c:pt idx="825" formatCode="m/d/yyyy">
                  <c:v>41011</c:v>
                </c:pt>
                <c:pt idx="826" formatCode="m/d/yyyy">
                  <c:v>41010</c:v>
                </c:pt>
                <c:pt idx="827" formatCode="m/d/yyyy">
                  <c:v>41009</c:v>
                </c:pt>
                <c:pt idx="828" formatCode="m/d/yyyy">
                  <c:v>41004</c:v>
                </c:pt>
                <c:pt idx="829" formatCode="m/d/yyyy">
                  <c:v>41003</c:v>
                </c:pt>
                <c:pt idx="830" formatCode="m/d/yyyy">
                  <c:v>41002</c:v>
                </c:pt>
                <c:pt idx="831" formatCode="m/d/yyyy">
                  <c:v>41001</c:v>
                </c:pt>
                <c:pt idx="832" formatCode="m/d/yyyy">
                  <c:v>40998</c:v>
                </c:pt>
                <c:pt idx="833" formatCode="m/d/yyyy">
                  <c:v>40997</c:v>
                </c:pt>
                <c:pt idx="834" formatCode="m/d/yyyy">
                  <c:v>40996</c:v>
                </c:pt>
                <c:pt idx="835" formatCode="m/d/yyyy">
                  <c:v>40995</c:v>
                </c:pt>
                <c:pt idx="836" formatCode="m/d/yyyy">
                  <c:v>40994</c:v>
                </c:pt>
                <c:pt idx="837" formatCode="m/d/yyyy">
                  <c:v>40991</c:v>
                </c:pt>
                <c:pt idx="838" formatCode="m/d/yyyy">
                  <c:v>40990</c:v>
                </c:pt>
                <c:pt idx="839" formatCode="m/d/yyyy">
                  <c:v>40989</c:v>
                </c:pt>
                <c:pt idx="840" formatCode="m/d/yyyy">
                  <c:v>40988</c:v>
                </c:pt>
                <c:pt idx="841" formatCode="m/d/yyyy">
                  <c:v>40987</c:v>
                </c:pt>
                <c:pt idx="842" formatCode="m/d/yyyy">
                  <c:v>40984</c:v>
                </c:pt>
                <c:pt idx="843" formatCode="m/d/yyyy">
                  <c:v>40983</c:v>
                </c:pt>
                <c:pt idx="844" formatCode="m/d/yyyy">
                  <c:v>40982</c:v>
                </c:pt>
                <c:pt idx="845" formatCode="m/d/yyyy">
                  <c:v>40981</c:v>
                </c:pt>
                <c:pt idx="846" formatCode="m/d/yyyy">
                  <c:v>40980</c:v>
                </c:pt>
                <c:pt idx="847" formatCode="m/d/yyyy">
                  <c:v>40977</c:v>
                </c:pt>
                <c:pt idx="848" formatCode="m/d/yyyy">
                  <c:v>40976</c:v>
                </c:pt>
                <c:pt idx="849" formatCode="m/d/yyyy">
                  <c:v>40975</c:v>
                </c:pt>
                <c:pt idx="850" formatCode="m/d/yyyy">
                  <c:v>40974</c:v>
                </c:pt>
                <c:pt idx="851" formatCode="m/d/yyyy">
                  <c:v>40973</c:v>
                </c:pt>
                <c:pt idx="852" formatCode="m/d/yyyy">
                  <c:v>40970</c:v>
                </c:pt>
                <c:pt idx="853" formatCode="m/d/yyyy">
                  <c:v>40969</c:v>
                </c:pt>
                <c:pt idx="854" formatCode="m/d/yyyy">
                  <c:v>40968</c:v>
                </c:pt>
                <c:pt idx="855" formatCode="m/d/yyyy">
                  <c:v>40967</c:v>
                </c:pt>
                <c:pt idx="856" formatCode="m/d/yyyy">
                  <c:v>40966</c:v>
                </c:pt>
                <c:pt idx="857" formatCode="m/d/yyyy">
                  <c:v>40963</c:v>
                </c:pt>
                <c:pt idx="858" formatCode="m/d/yyyy">
                  <c:v>40962</c:v>
                </c:pt>
                <c:pt idx="859" formatCode="m/d/yyyy">
                  <c:v>40961</c:v>
                </c:pt>
                <c:pt idx="860" formatCode="m/d/yyyy">
                  <c:v>40960</c:v>
                </c:pt>
                <c:pt idx="861" formatCode="m/d/yyyy">
                  <c:v>40959</c:v>
                </c:pt>
                <c:pt idx="862" formatCode="m/d/yyyy">
                  <c:v>40956</c:v>
                </c:pt>
                <c:pt idx="863" formatCode="m/d/yyyy">
                  <c:v>40955</c:v>
                </c:pt>
                <c:pt idx="864" formatCode="m/d/yyyy">
                  <c:v>40954</c:v>
                </c:pt>
                <c:pt idx="865" formatCode="m/d/yyyy">
                  <c:v>40953</c:v>
                </c:pt>
                <c:pt idx="866" formatCode="m/d/yyyy">
                  <c:v>40952</c:v>
                </c:pt>
                <c:pt idx="867" formatCode="m/d/yyyy">
                  <c:v>40949</c:v>
                </c:pt>
                <c:pt idx="868" formatCode="m/d/yyyy">
                  <c:v>40948</c:v>
                </c:pt>
                <c:pt idx="869" formatCode="m/d/yyyy">
                  <c:v>40947</c:v>
                </c:pt>
                <c:pt idx="870" formatCode="m/d/yyyy">
                  <c:v>40946</c:v>
                </c:pt>
                <c:pt idx="871" formatCode="m/d/yyyy">
                  <c:v>40945</c:v>
                </c:pt>
                <c:pt idx="872" formatCode="m/d/yyyy">
                  <c:v>40942</c:v>
                </c:pt>
                <c:pt idx="873" formatCode="m/d/yyyy">
                  <c:v>40941</c:v>
                </c:pt>
                <c:pt idx="874" formatCode="m/d/yyyy">
                  <c:v>40940</c:v>
                </c:pt>
                <c:pt idx="875" formatCode="m/d/yyyy">
                  <c:v>40939</c:v>
                </c:pt>
                <c:pt idx="876" formatCode="m/d/yyyy">
                  <c:v>40938</c:v>
                </c:pt>
                <c:pt idx="877" formatCode="m/d/yyyy">
                  <c:v>40935</c:v>
                </c:pt>
                <c:pt idx="878" formatCode="m/d/yyyy">
                  <c:v>40934</c:v>
                </c:pt>
                <c:pt idx="879" formatCode="m/d/yyyy">
                  <c:v>40933</c:v>
                </c:pt>
                <c:pt idx="880" formatCode="m/d/yyyy">
                  <c:v>40932</c:v>
                </c:pt>
                <c:pt idx="881" formatCode="m/d/yyyy">
                  <c:v>40931</c:v>
                </c:pt>
                <c:pt idx="882" formatCode="m/d/yyyy">
                  <c:v>40928</c:v>
                </c:pt>
                <c:pt idx="883" formatCode="m/d/yyyy">
                  <c:v>40927</c:v>
                </c:pt>
                <c:pt idx="884" formatCode="m/d/yyyy">
                  <c:v>40926</c:v>
                </c:pt>
                <c:pt idx="885" formatCode="m/d/yyyy">
                  <c:v>40925</c:v>
                </c:pt>
                <c:pt idx="886" formatCode="m/d/yyyy">
                  <c:v>40924</c:v>
                </c:pt>
                <c:pt idx="887" formatCode="m/d/yyyy">
                  <c:v>40921</c:v>
                </c:pt>
                <c:pt idx="888" formatCode="m/d/yyyy">
                  <c:v>40920</c:v>
                </c:pt>
                <c:pt idx="889" formatCode="m/d/yyyy">
                  <c:v>40919</c:v>
                </c:pt>
                <c:pt idx="890" formatCode="m/d/yyyy">
                  <c:v>40918</c:v>
                </c:pt>
                <c:pt idx="891" formatCode="m/d/yyyy">
                  <c:v>40917</c:v>
                </c:pt>
                <c:pt idx="892" formatCode="m/d/yyyy">
                  <c:v>40914</c:v>
                </c:pt>
                <c:pt idx="893" formatCode="m/d/yyyy">
                  <c:v>40913</c:v>
                </c:pt>
                <c:pt idx="894" formatCode="m/d/yyyy">
                  <c:v>40912</c:v>
                </c:pt>
                <c:pt idx="895" formatCode="m/d/yyyy">
                  <c:v>40911</c:v>
                </c:pt>
                <c:pt idx="896" formatCode="m/d/yyyy">
                  <c:v>40900</c:v>
                </c:pt>
                <c:pt idx="897" formatCode="m/d/yyyy">
                  <c:v>40899</c:v>
                </c:pt>
                <c:pt idx="898" formatCode="m/d/yyyy">
                  <c:v>40898</c:v>
                </c:pt>
                <c:pt idx="899" formatCode="m/d/yyyy">
                  <c:v>40897</c:v>
                </c:pt>
                <c:pt idx="900" formatCode="m/d/yyyy">
                  <c:v>40896</c:v>
                </c:pt>
                <c:pt idx="901" formatCode="m/d/yyyy">
                  <c:v>40893</c:v>
                </c:pt>
                <c:pt idx="902" formatCode="m/d/yyyy">
                  <c:v>40892</c:v>
                </c:pt>
                <c:pt idx="903" formatCode="m/d/yyyy">
                  <c:v>40891</c:v>
                </c:pt>
                <c:pt idx="904" formatCode="m/d/yyyy">
                  <c:v>40890</c:v>
                </c:pt>
                <c:pt idx="905" formatCode="m/d/yyyy">
                  <c:v>40889</c:v>
                </c:pt>
                <c:pt idx="906" formatCode="m/d/yyyy">
                  <c:v>40886</c:v>
                </c:pt>
                <c:pt idx="907" formatCode="m/d/yyyy">
                  <c:v>40885</c:v>
                </c:pt>
                <c:pt idx="908" formatCode="m/d/yyyy">
                  <c:v>40884</c:v>
                </c:pt>
                <c:pt idx="909" formatCode="m/d/yyyy">
                  <c:v>40883</c:v>
                </c:pt>
                <c:pt idx="910" formatCode="m/d/yyyy">
                  <c:v>40882</c:v>
                </c:pt>
                <c:pt idx="911" formatCode="m/d/yyyy">
                  <c:v>40879</c:v>
                </c:pt>
                <c:pt idx="912" formatCode="m/d/yyyy">
                  <c:v>40878</c:v>
                </c:pt>
                <c:pt idx="913" formatCode="m/d/yyyy">
                  <c:v>40877</c:v>
                </c:pt>
                <c:pt idx="914" formatCode="m/d/yyyy">
                  <c:v>40876</c:v>
                </c:pt>
                <c:pt idx="915" formatCode="m/d/yyyy">
                  <c:v>40875</c:v>
                </c:pt>
                <c:pt idx="916" formatCode="m/d/yyyy">
                  <c:v>40872</c:v>
                </c:pt>
                <c:pt idx="917" formatCode="m/d/yyyy">
                  <c:v>40871</c:v>
                </c:pt>
                <c:pt idx="918" formatCode="m/d/yyyy">
                  <c:v>40870</c:v>
                </c:pt>
                <c:pt idx="919" formatCode="m/d/yyyy">
                  <c:v>40869</c:v>
                </c:pt>
                <c:pt idx="920" formatCode="m/d/yyyy">
                  <c:v>40868</c:v>
                </c:pt>
                <c:pt idx="921" formatCode="m/d/yyyy">
                  <c:v>40865</c:v>
                </c:pt>
                <c:pt idx="922" formatCode="m/d/yyyy">
                  <c:v>40864</c:v>
                </c:pt>
                <c:pt idx="923" formatCode="m/d/yyyy">
                  <c:v>40863</c:v>
                </c:pt>
                <c:pt idx="924" formatCode="m/d/yyyy">
                  <c:v>40862</c:v>
                </c:pt>
                <c:pt idx="925" formatCode="m/d/yyyy">
                  <c:v>40861</c:v>
                </c:pt>
                <c:pt idx="926" formatCode="m/d/yyyy">
                  <c:v>40858</c:v>
                </c:pt>
                <c:pt idx="927" formatCode="m/d/yyyy">
                  <c:v>40857</c:v>
                </c:pt>
                <c:pt idx="928" formatCode="m/d/yyyy">
                  <c:v>40856</c:v>
                </c:pt>
                <c:pt idx="929" formatCode="m/d/yyyy">
                  <c:v>40855</c:v>
                </c:pt>
                <c:pt idx="930" formatCode="m/d/yyyy">
                  <c:v>40854</c:v>
                </c:pt>
                <c:pt idx="931" formatCode="m/d/yyyy">
                  <c:v>40851</c:v>
                </c:pt>
                <c:pt idx="932" formatCode="m/d/yyyy">
                  <c:v>40850</c:v>
                </c:pt>
                <c:pt idx="933" formatCode="m/d/yyyy">
                  <c:v>40849</c:v>
                </c:pt>
                <c:pt idx="934" formatCode="m/d/yyyy">
                  <c:v>40848</c:v>
                </c:pt>
                <c:pt idx="935" formatCode="m/d/yyyy">
                  <c:v>40847</c:v>
                </c:pt>
                <c:pt idx="936" formatCode="m/d/yyyy">
                  <c:v>40844</c:v>
                </c:pt>
                <c:pt idx="937" formatCode="m/d/yyyy">
                  <c:v>40843</c:v>
                </c:pt>
                <c:pt idx="938" formatCode="m/d/yyyy">
                  <c:v>40842</c:v>
                </c:pt>
                <c:pt idx="939" formatCode="m/d/yyyy">
                  <c:v>40841</c:v>
                </c:pt>
                <c:pt idx="940" formatCode="m/d/yyyy">
                  <c:v>40840</c:v>
                </c:pt>
                <c:pt idx="941" formatCode="m/d/yyyy">
                  <c:v>40837</c:v>
                </c:pt>
                <c:pt idx="942" formatCode="m/d/yyyy">
                  <c:v>40836</c:v>
                </c:pt>
                <c:pt idx="943" formatCode="m/d/yyyy">
                  <c:v>40835</c:v>
                </c:pt>
                <c:pt idx="944" formatCode="m/d/yyyy">
                  <c:v>40834</c:v>
                </c:pt>
                <c:pt idx="945" formatCode="m/d/yyyy">
                  <c:v>40833</c:v>
                </c:pt>
                <c:pt idx="946" formatCode="m/d/yyyy">
                  <c:v>40830</c:v>
                </c:pt>
                <c:pt idx="947" formatCode="m/d/yyyy">
                  <c:v>40829</c:v>
                </c:pt>
                <c:pt idx="948" formatCode="m/d/yyyy">
                  <c:v>40828</c:v>
                </c:pt>
                <c:pt idx="949" formatCode="m/d/yyyy">
                  <c:v>40827</c:v>
                </c:pt>
                <c:pt idx="950" formatCode="m/d/yyyy">
                  <c:v>40826</c:v>
                </c:pt>
                <c:pt idx="951" formatCode="m/d/yyyy">
                  <c:v>40823</c:v>
                </c:pt>
                <c:pt idx="952" formatCode="m/d/yyyy">
                  <c:v>40822</c:v>
                </c:pt>
                <c:pt idx="953" formatCode="m/d/yyyy">
                  <c:v>40821</c:v>
                </c:pt>
                <c:pt idx="954" formatCode="m/d/yyyy">
                  <c:v>40820</c:v>
                </c:pt>
                <c:pt idx="955" formatCode="m/d/yyyy">
                  <c:v>40819</c:v>
                </c:pt>
                <c:pt idx="956" formatCode="m/d/yyyy">
                  <c:v>40816</c:v>
                </c:pt>
                <c:pt idx="957" formatCode="m/d/yyyy">
                  <c:v>40815</c:v>
                </c:pt>
                <c:pt idx="958" formatCode="m/d/yyyy">
                  <c:v>40814</c:v>
                </c:pt>
                <c:pt idx="959" formatCode="m/d/yyyy">
                  <c:v>40813</c:v>
                </c:pt>
                <c:pt idx="960" formatCode="m/d/yyyy">
                  <c:v>40812</c:v>
                </c:pt>
                <c:pt idx="961" formatCode="m/d/yyyy">
                  <c:v>40809</c:v>
                </c:pt>
                <c:pt idx="962" formatCode="m/d/yyyy">
                  <c:v>40808</c:v>
                </c:pt>
                <c:pt idx="963" formatCode="m/d/yyyy">
                  <c:v>40807</c:v>
                </c:pt>
                <c:pt idx="964" formatCode="m/d/yyyy">
                  <c:v>40806</c:v>
                </c:pt>
                <c:pt idx="965" formatCode="m/d/yyyy">
                  <c:v>40805</c:v>
                </c:pt>
                <c:pt idx="966" formatCode="m/d/yyyy">
                  <c:v>40802</c:v>
                </c:pt>
                <c:pt idx="967" formatCode="m/d/yyyy">
                  <c:v>40801</c:v>
                </c:pt>
                <c:pt idx="968" formatCode="m/d/yyyy">
                  <c:v>40800</c:v>
                </c:pt>
                <c:pt idx="969" formatCode="m/d/yyyy">
                  <c:v>40799</c:v>
                </c:pt>
                <c:pt idx="970" formatCode="m/d/yyyy">
                  <c:v>40798</c:v>
                </c:pt>
                <c:pt idx="971" formatCode="m/d/yyyy">
                  <c:v>40795</c:v>
                </c:pt>
                <c:pt idx="972" formatCode="m/d/yyyy">
                  <c:v>40794</c:v>
                </c:pt>
                <c:pt idx="973" formatCode="m/d/yyyy">
                  <c:v>40793</c:v>
                </c:pt>
                <c:pt idx="974" formatCode="m/d/yyyy">
                  <c:v>40792</c:v>
                </c:pt>
                <c:pt idx="975" formatCode="m/d/yyyy">
                  <c:v>40791</c:v>
                </c:pt>
                <c:pt idx="976" formatCode="m/d/yyyy">
                  <c:v>40788</c:v>
                </c:pt>
                <c:pt idx="977" formatCode="m/d/yyyy">
                  <c:v>40787</c:v>
                </c:pt>
                <c:pt idx="978" formatCode="m/d/yyyy">
                  <c:v>40786</c:v>
                </c:pt>
                <c:pt idx="979" formatCode="m/d/yyyy">
                  <c:v>40785</c:v>
                </c:pt>
                <c:pt idx="980" formatCode="m/d/yyyy">
                  <c:v>40781</c:v>
                </c:pt>
                <c:pt idx="981" formatCode="m/d/yyyy">
                  <c:v>40780</c:v>
                </c:pt>
                <c:pt idx="982" formatCode="m/d/yyyy">
                  <c:v>40779</c:v>
                </c:pt>
                <c:pt idx="983" formatCode="m/d/yyyy">
                  <c:v>40778</c:v>
                </c:pt>
                <c:pt idx="984" formatCode="m/d/yyyy">
                  <c:v>40777</c:v>
                </c:pt>
                <c:pt idx="985" formatCode="m/d/yyyy">
                  <c:v>40774</c:v>
                </c:pt>
                <c:pt idx="986" formatCode="m/d/yyyy">
                  <c:v>40773</c:v>
                </c:pt>
                <c:pt idx="987" formatCode="m/d/yyyy">
                  <c:v>40772</c:v>
                </c:pt>
                <c:pt idx="988" formatCode="m/d/yyyy">
                  <c:v>40771</c:v>
                </c:pt>
                <c:pt idx="989" formatCode="m/d/yyyy">
                  <c:v>40770</c:v>
                </c:pt>
                <c:pt idx="990" formatCode="m/d/yyyy">
                  <c:v>40767</c:v>
                </c:pt>
                <c:pt idx="991" formatCode="m/d/yyyy">
                  <c:v>40766</c:v>
                </c:pt>
                <c:pt idx="992" formatCode="m/d/yyyy">
                  <c:v>40765</c:v>
                </c:pt>
                <c:pt idx="993" formatCode="m/d/yyyy">
                  <c:v>40764</c:v>
                </c:pt>
                <c:pt idx="994" formatCode="m/d/yyyy">
                  <c:v>40763</c:v>
                </c:pt>
                <c:pt idx="995" formatCode="m/d/yyyy">
                  <c:v>40760</c:v>
                </c:pt>
                <c:pt idx="996" formatCode="m/d/yyyy">
                  <c:v>40759</c:v>
                </c:pt>
                <c:pt idx="997" formatCode="m/d/yyyy">
                  <c:v>40758</c:v>
                </c:pt>
                <c:pt idx="998" formatCode="m/d/yyyy">
                  <c:v>40757</c:v>
                </c:pt>
                <c:pt idx="999" formatCode="m/d/yyyy">
                  <c:v>40756</c:v>
                </c:pt>
                <c:pt idx="1000" formatCode="m/d/yyyy">
                  <c:v>40753</c:v>
                </c:pt>
                <c:pt idx="1001" formatCode="m/d/yyyy">
                  <c:v>40752</c:v>
                </c:pt>
                <c:pt idx="1002" formatCode="m/d/yyyy">
                  <c:v>40751</c:v>
                </c:pt>
                <c:pt idx="1003" formatCode="m/d/yyyy">
                  <c:v>40750</c:v>
                </c:pt>
                <c:pt idx="1004" formatCode="m/d/yyyy">
                  <c:v>40749</c:v>
                </c:pt>
                <c:pt idx="1005" formatCode="m/d/yyyy">
                  <c:v>40746</c:v>
                </c:pt>
                <c:pt idx="1006" formatCode="m/d/yyyy">
                  <c:v>40745</c:v>
                </c:pt>
                <c:pt idx="1007" formatCode="m/d/yyyy">
                  <c:v>40744</c:v>
                </c:pt>
                <c:pt idx="1008" formatCode="m/d/yyyy">
                  <c:v>40743</c:v>
                </c:pt>
                <c:pt idx="1009" formatCode="m/d/yyyy">
                  <c:v>40742</c:v>
                </c:pt>
                <c:pt idx="1010" formatCode="m/d/yyyy">
                  <c:v>40739</c:v>
                </c:pt>
                <c:pt idx="1011" formatCode="m/d/yyyy">
                  <c:v>40738</c:v>
                </c:pt>
                <c:pt idx="1012" formatCode="m/d/yyyy">
                  <c:v>40737</c:v>
                </c:pt>
                <c:pt idx="1013" formatCode="m/d/yyyy">
                  <c:v>40736</c:v>
                </c:pt>
                <c:pt idx="1014" formatCode="m/d/yyyy">
                  <c:v>40735</c:v>
                </c:pt>
                <c:pt idx="1015" formatCode="m/d/yyyy">
                  <c:v>40732</c:v>
                </c:pt>
                <c:pt idx="1016" formatCode="m/d/yyyy">
                  <c:v>40731</c:v>
                </c:pt>
                <c:pt idx="1017" formatCode="m/d/yyyy">
                  <c:v>40730</c:v>
                </c:pt>
                <c:pt idx="1018" formatCode="m/d/yyyy">
                  <c:v>40729</c:v>
                </c:pt>
                <c:pt idx="1019" formatCode="m/d/yyyy">
                  <c:v>40728</c:v>
                </c:pt>
                <c:pt idx="1020" formatCode="m/d/yyyy">
                  <c:v>40725</c:v>
                </c:pt>
                <c:pt idx="1021" formatCode="m/d/yyyy">
                  <c:v>40724</c:v>
                </c:pt>
                <c:pt idx="1022" formatCode="m/d/yyyy">
                  <c:v>40723</c:v>
                </c:pt>
                <c:pt idx="1023" formatCode="m/d/yyyy">
                  <c:v>40722</c:v>
                </c:pt>
                <c:pt idx="1024" formatCode="m/d/yyyy">
                  <c:v>40721</c:v>
                </c:pt>
                <c:pt idx="1025" formatCode="m/d/yyyy">
                  <c:v>40718</c:v>
                </c:pt>
                <c:pt idx="1026" formatCode="m/d/yyyy">
                  <c:v>40717</c:v>
                </c:pt>
                <c:pt idx="1027" formatCode="m/d/yyyy">
                  <c:v>40716</c:v>
                </c:pt>
                <c:pt idx="1028" formatCode="m/d/yyyy">
                  <c:v>40715</c:v>
                </c:pt>
                <c:pt idx="1029" formatCode="m/d/yyyy">
                  <c:v>40714</c:v>
                </c:pt>
                <c:pt idx="1030" formatCode="m/d/yyyy">
                  <c:v>40711</c:v>
                </c:pt>
                <c:pt idx="1031" formatCode="m/d/yyyy">
                  <c:v>40710</c:v>
                </c:pt>
                <c:pt idx="1032" formatCode="m/d/yyyy">
                  <c:v>40709</c:v>
                </c:pt>
                <c:pt idx="1033" formatCode="m/d/yyyy">
                  <c:v>40708</c:v>
                </c:pt>
                <c:pt idx="1034" formatCode="m/d/yyyy">
                  <c:v>40707</c:v>
                </c:pt>
                <c:pt idx="1035" formatCode="m/d/yyyy">
                  <c:v>40704</c:v>
                </c:pt>
                <c:pt idx="1036" formatCode="m/d/yyyy">
                  <c:v>40703</c:v>
                </c:pt>
                <c:pt idx="1037" formatCode="m/d/yyyy">
                  <c:v>40702</c:v>
                </c:pt>
                <c:pt idx="1038" formatCode="m/d/yyyy">
                  <c:v>40701</c:v>
                </c:pt>
                <c:pt idx="1039" formatCode="m/d/yyyy">
                  <c:v>40700</c:v>
                </c:pt>
                <c:pt idx="1040" formatCode="m/d/yyyy">
                  <c:v>40697</c:v>
                </c:pt>
                <c:pt idx="1041" formatCode="m/d/yyyy">
                  <c:v>40696</c:v>
                </c:pt>
                <c:pt idx="1042" formatCode="m/d/yyyy">
                  <c:v>40695</c:v>
                </c:pt>
                <c:pt idx="1043" formatCode="m/d/yyyy">
                  <c:v>40694</c:v>
                </c:pt>
                <c:pt idx="1044" formatCode="m/d/yyyy">
                  <c:v>40690</c:v>
                </c:pt>
                <c:pt idx="1045" formatCode="m/d/yyyy">
                  <c:v>40689</c:v>
                </c:pt>
                <c:pt idx="1046" formatCode="m/d/yyyy">
                  <c:v>40688</c:v>
                </c:pt>
                <c:pt idx="1047" formatCode="m/d/yyyy">
                  <c:v>40687</c:v>
                </c:pt>
                <c:pt idx="1048" formatCode="m/d/yyyy">
                  <c:v>40686</c:v>
                </c:pt>
                <c:pt idx="1049" formatCode="m/d/yyyy">
                  <c:v>40683</c:v>
                </c:pt>
                <c:pt idx="1050" formatCode="m/d/yyyy">
                  <c:v>40682</c:v>
                </c:pt>
                <c:pt idx="1051" formatCode="m/d/yyyy">
                  <c:v>40681</c:v>
                </c:pt>
                <c:pt idx="1052" formatCode="m/d/yyyy">
                  <c:v>40680</c:v>
                </c:pt>
                <c:pt idx="1053" formatCode="m/d/yyyy">
                  <c:v>40679</c:v>
                </c:pt>
                <c:pt idx="1054" formatCode="m/d/yyyy">
                  <c:v>40676</c:v>
                </c:pt>
                <c:pt idx="1055" formatCode="m/d/yyyy">
                  <c:v>40675</c:v>
                </c:pt>
                <c:pt idx="1056" formatCode="m/d/yyyy">
                  <c:v>40674</c:v>
                </c:pt>
                <c:pt idx="1057" formatCode="m/d/yyyy">
                  <c:v>40673</c:v>
                </c:pt>
                <c:pt idx="1058" formatCode="m/d/yyyy">
                  <c:v>40672</c:v>
                </c:pt>
                <c:pt idx="1059" formatCode="m/d/yyyy">
                  <c:v>40669</c:v>
                </c:pt>
                <c:pt idx="1060" formatCode="m/d/yyyy">
                  <c:v>40668</c:v>
                </c:pt>
                <c:pt idx="1061" formatCode="m/d/yyyy">
                  <c:v>40667</c:v>
                </c:pt>
                <c:pt idx="1062" formatCode="m/d/yyyy">
                  <c:v>40666</c:v>
                </c:pt>
                <c:pt idx="1063" formatCode="m/d/yyyy">
                  <c:v>40661</c:v>
                </c:pt>
                <c:pt idx="1064" formatCode="m/d/yyyy">
                  <c:v>40660</c:v>
                </c:pt>
                <c:pt idx="1065" formatCode="m/d/yyyy">
                  <c:v>40659</c:v>
                </c:pt>
                <c:pt idx="1066" formatCode="m/d/yyyy">
                  <c:v>40654</c:v>
                </c:pt>
                <c:pt idx="1067" formatCode="m/d/yyyy">
                  <c:v>40653</c:v>
                </c:pt>
                <c:pt idx="1068" formatCode="m/d/yyyy">
                  <c:v>40652</c:v>
                </c:pt>
                <c:pt idx="1069" formatCode="m/d/yyyy">
                  <c:v>40651</c:v>
                </c:pt>
                <c:pt idx="1070" formatCode="m/d/yyyy">
                  <c:v>40648</c:v>
                </c:pt>
                <c:pt idx="1071" formatCode="m/d/yyyy">
                  <c:v>40647</c:v>
                </c:pt>
                <c:pt idx="1072" formatCode="m/d/yyyy">
                  <c:v>40646</c:v>
                </c:pt>
                <c:pt idx="1073" formatCode="m/d/yyyy">
                  <c:v>40645</c:v>
                </c:pt>
                <c:pt idx="1074" formatCode="m/d/yyyy">
                  <c:v>40644</c:v>
                </c:pt>
                <c:pt idx="1075" formatCode="m/d/yyyy">
                  <c:v>40641</c:v>
                </c:pt>
                <c:pt idx="1076" formatCode="m/d/yyyy">
                  <c:v>40640</c:v>
                </c:pt>
                <c:pt idx="1077" formatCode="m/d/yyyy">
                  <c:v>40639</c:v>
                </c:pt>
                <c:pt idx="1078" formatCode="m/d/yyyy">
                  <c:v>40638</c:v>
                </c:pt>
                <c:pt idx="1079" formatCode="m/d/yyyy">
                  <c:v>40637</c:v>
                </c:pt>
                <c:pt idx="1080" formatCode="m/d/yyyy">
                  <c:v>40634</c:v>
                </c:pt>
                <c:pt idx="1081" formatCode="m/d/yyyy">
                  <c:v>40633</c:v>
                </c:pt>
                <c:pt idx="1082" formatCode="m/d/yyyy">
                  <c:v>40632</c:v>
                </c:pt>
                <c:pt idx="1083" formatCode="m/d/yyyy">
                  <c:v>40631</c:v>
                </c:pt>
                <c:pt idx="1084" formatCode="m/d/yyyy">
                  <c:v>40630</c:v>
                </c:pt>
                <c:pt idx="1085" formatCode="m/d/yyyy">
                  <c:v>40627</c:v>
                </c:pt>
                <c:pt idx="1086" formatCode="m/d/yyyy">
                  <c:v>40626</c:v>
                </c:pt>
                <c:pt idx="1087" formatCode="m/d/yyyy">
                  <c:v>40625</c:v>
                </c:pt>
                <c:pt idx="1088" formatCode="m/d/yyyy">
                  <c:v>40624</c:v>
                </c:pt>
                <c:pt idx="1089" formatCode="m/d/yyyy">
                  <c:v>40623</c:v>
                </c:pt>
                <c:pt idx="1090" formatCode="m/d/yyyy">
                  <c:v>40620</c:v>
                </c:pt>
                <c:pt idx="1091" formatCode="m/d/yyyy">
                  <c:v>40619</c:v>
                </c:pt>
                <c:pt idx="1092" formatCode="m/d/yyyy">
                  <c:v>40618</c:v>
                </c:pt>
                <c:pt idx="1093" formatCode="m/d/yyyy">
                  <c:v>40617</c:v>
                </c:pt>
                <c:pt idx="1094" formatCode="m/d/yyyy">
                  <c:v>40616</c:v>
                </c:pt>
                <c:pt idx="1095" formatCode="m/d/yyyy">
                  <c:v>40613</c:v>
                </c:pt>
                <c:pt idx="1096" formatCode="m/d/yyyy">
                  <c:v>40612</c:v>
                </c:pt>
                <c:pt idx="1097" formatCode="m/d/yyyy">
                  <c:v>40611</c:v>
                </c:pt>
                <c:pt idx="1098" formatCode="m/d/yyyy">
                  <c:v>40610</c:v>
                </c:pt>
                <c:pt idx="1099" formatCode="m/d/yyyy">
                  <c:v>40609</c:v>
                </c:pt>
                <c:pt idx="1100" formatCode="m/d/yyyy">
                  <c:v>40606</c:v>
                </c:pt>
                <c:pt idx="1101" formatCode="m/d/yyyy">
                  <c:v>40605</c:v>
                </c:pt>
                <c:pt idx="1102" formatCode="m/d/yyyy">
                  <c:v>40604</c:v>
                </c:pt>
                <c:pt idx="1103" formatCode="m/d/yyyy">
                  <c:v>40603</c:v>
                </c:pt>
                <c:pt idx="1104" formatCode="m/d/yyyy">
                  <c:v>40602</c:v>
                </c:pt>
                <c:pt idx="1105" formatCode="m/d/yyyy">
                  <c:v>40599</c:v>
                </c:pt>
                <c:pt idx="1106" formatCode="m/d/yyyy">
                  <c:v>40598</c:v>
                </c:pt>
                <c:pt idx="1107" formatCode="m/d/yyyy">
                  <c:v>40597</c:v>
                </c:pt>
                <c:pt idx="1108" formatCode="m/d/yyyy">
                  <c:v>40596</c:v>
                </c:pt>
                <c:pt idx="1109" formatCode="m/d/yyyy">
                  <c:v>40595</c:v>
                </c:pt>
                <c:pt idx="1110" formatCode="m/d/yyyy">
                  <c:v>40592</c:v>
                </c:pt>
                <c:pt idx="1111" formatCode="m/d/yyyy">
                  <c:v>40591</c:v>
                </c:pt>
                <c:pt idx="1112" formatCode="m/d/yyyy">
                  <c:v>40590</c:v>
                </c:pt>
                <c:pt idx="1113" formatCode="m/d/yyyy">
                  <c:v>40589</c:v>
                </c:pt>
                <c:pt idx="1114" formatCode="m/d/yyyy">
                  <c:v>40588</c:v>
                </c:pt>
                <c:pt idx="1115" formatCode="m/d/yyyy">
                  <c:v>40585</c:v>
                </c:pt>
                <c:pt idx="1116" formatCode="m/d/yyyy">
                  <c:v>40584</c:v>
                </c:pt>
                <c:pt idx="1117" formatCode="m/d/yyyy">
                  <c:v>40583</c:v>
                </c:pt>
                <c:pt idx="1118" formatCode="m/d/yyyy">
                  <c:v>40582</c:v>
                </c:pt>
                <c:pt idx="1119" formatCode="m/d/yyyy">
                  <c:v>40581</c:v>
                </c:pt>
                <c:pt idx="1120" formatCode="m/d/yyyy">
                  <c:v>40578</c:v>
                </c:pt>
                <c:pt idx="1121" formatCode="m/d/yyyy">
                  <c:v>40577</c:v>
                </c:pt>
                <c:pt idx="1122" formatCode="m/d/yyyy">
                  <c:v>40576</c:v>
                </c:pt>
                <c:pt idx="1123" formatCode="m/d/yyyy">
                  <c:v>40575</c:v>
                </c:pt>
                <c:pt idx="1124" formatCode="m/d/yyyy">
                  <c:v>40574</c:v>
                </c:pt>
                <c:pt idx="1125" formatCode="m/d/yyyy">
                  <c:v>40571</c:v>
                </c:pt>
                <c:pt idx="1126" formatCode="m/d/yyyy">
                  <c:v>40570</c:v>
                </c:pt>
                <c:pt idx="1127" formatCode="m/d/yyyy">
                  <c:v>40569</c:v>
                </c:pt>
                <c:pt idx="1128" formatCode="m/d/yyyy">
                  <c:v>40568</c:v>
                </c:pt>
                <c:pt idx="1129" formatCode="m/d/yyyy">
                  <c:v>40567</c:v>
                </c:pt>
                <c:pt idx="1130" formatCode="m/d/yyyy">
                  <c:v>40564</c:v>
                </c:pt>
                <c:pt idx="1131" formatCode="m/d/yyyy">
                  <c:v>40563</c:v>
                </c:pt>
                <c:pt idx="1132" formatCode="m/d/yyyy">
                  <c:v>40562</c:v>
                </c:pt>
                <c:pt idx="1133" formatCode="m/d/yyyy">
                  <c:v>40561</c:v>
                </c:pt>
                <c:pt idx="1134" formatCode="m/d/yyyy">
                  <c:v>40560</c:v>
                </c:pt>
                <c:pt idx="1135" formatCode="m/d/yyyy">
                  <c:v>40557</c:v>
                </c:pt>
                <c:pt idx="1136" formatCode="m/d/yyyy">
                  <c:v>40556</c:v>
                </c:pt>
                <c:pt idx="1137" formatCode="m/d/yyyy">
                  <c:v>40555</c:v>
                </c:pt>
                <c:pt idx="1138" formatCode="m/d/yyyy">
                  <c:v>40554</c:v>
                </c:pt>
                <c:pt idx="1139" formatCode="m/d/yyyy">
                  <c:v>40553</c:v>
                </c:pt>
                <c:pt idx="1140" formatCode="m/d/yyyy">
                  <c:v>40550</c:v>
                </c:pt>
                <c:pt idx="1141" formatCode="m/d/yyyy">
                  <c:v>40549</c:v>
                </c:pt>
                <c:pt idx="1142" formatCode="m/d/yyyy">
                  <c:v>40548</c:v>
                </c:pt>
                <c:pt idx="1143" formatCode="m/d/yyyy">
                  <c:v>40547</c:v>
                </c:pt>
                <c:pt idx="1144" formatCode="m/d/yyyy">
                  <c:v>40536</c:v>
                </c:pt>
                <c:pt idx="1145" formatCode="m/d/yyyy">
                  <c:v>40535</c:v>
                </c:pt>
                <c:pt idx="1146" formatCode="m/d/yyyy">
                  <c:v>40534</c:v>
                </c:pt>
                <c:pt idx="1147" formatCode="m/d/yyyy">
                  <c:v>40533</c:v>
                </c:pt>
                <c:pt idx="1148" formatCode="m/d/yyyy">
                  <c:v>40532</c:v>
                </c:pt>
                <c:pt idx="1149" formatCode="m/d/yyyy">
                  <c:v>40529</c:v>
                </c:pt>
                <c:pt idx="1150" formatCode="m/d/yyyy">
                  <c:v>40528</c:v>
                </c:pt>
                <c:pt idx="1151" formatCode="m/d/yyyy">
                  <c:v>40527</c:v>
                </c:pt>
                <c:pt idx="1152" formatCode="m/d/yyyy">
                  <c:v>40526</c:v>
                </c:pt>
                <c:pt idx="1153" formatCode="m/d/yyyy">
                  <c:v>40525</c:v>
                </c:pt>
                <c:pt idx="1154" formatCode="m/d/yyyy">
                  <c:v>40522</c:v>
                </c:pt>
                <c:pt idx="1155" formatCode="m/d/yyyy">
                  <c:v>40521</c:v>
                </c:pt>
                <c:pt idx="1156" formatCode="m/d/yyyy">
                  <c:v>40520</c:v>
                </c:pt>
                <c:pt idx="1157" formatCode="m/d/yyyy">
                  <c:v>40519</c:v>
                </c:pt>
                <c:pt idx="1158" formatCode="m/d/yyyy">
                  <c:v>40518</c:v>
                </c:pt>
                <c:pt idx="1159" formatCode="m/d/yyyy">
                  <c:v>40515</c:v>
                </c:pt>
                <c:pt idx="1160" formatCode="m/d/yyyy">
                  <c:v>40514</c:v>
                </c:pt>
                <c:pt idx="1161" formatCode="m/d/yyyy">
                  <c:v>40513</c:v>
                </c:pt>
                <c:pt idx="1162" formatCode="m/d/yyyy">
                  <c:v>40512</c:v>
                </c:pt>
                <c:pt idx="1163" formatCode="m/d/yyyy">
                  <c:v>40511</c:v>
                </c:pt>
                <c:pt idx="1164" formatCode="m/d/yyyy">
                  <c:v>40508</c:v>
                </c:pt>
                <c:pt idx="1165" formatCode="m/d/yyyy">
                  <c:v>40507</c:v>
                </c:pt>
                <c:pt idx="1166" formatCode="m/d/yyyy">
                  <c:v>40506</c:v>
                </c:pt>
                <c:pt idx="1167" formatCode="m/d/yyyy">
                  <c:v>40505</c:v>
                </c:pt>
                <c:pt idx="1168" formatCode="m/d/yyyy">
                  <c:v>40504</c:v>
                </c:pt>
                <c:pt idx="1169" formatCode="m/d/yyyy">
                  <c:v>40501</c:v>
                </c:pt>
                <c:pt idx="1170" formatCode="m/d/yyyy">
                  <c:v>40500</c:v>
                </c:pt>
                <c:pt idx="1171" formatCode="m/d/yyyy">
                  <c:v>40499</c:v>
                </c:pt>
                <c:pt idx="1172" formatCode="m/d/yyyy">
                  <c:v>40498</c:v>
                </c:pt>
                <c:pt idx="1173" formatCode="m/d/yyyy">
                  <c:v>40497</c:v>
                </c:pt>
                <c:pt idx="1174" formatCode="m/d/yyyy">
                  <c:v>40494</c:v>
                </c:pt>
                <c:pt idx="1175" formatCode="m/d/yyyy">
                  <c:v>40493</c:v>
                </c:pt>
                <c:pt idx="1176" formatCode="m/d/yyyy">
                  <c:v>40492</c:v>
                </c:pt>
                <c:pt idx="1177" formatCode="m/d/yyyy">
                  <c:v>40491</c:v>
                </c:pt>
                <c:pt idx="1178" formatCode="m/d/yyyy">
                  <c:v>40490</c:v>
                </c:pt>
                <c:pt idx="1179" formatCode="m/d/yyyy">
                  <c:v>40487</c:v>
                </c:pt>
                <c:pt idx="1180" formatCode="m/d/yyyy">
                  <c:v>40486</c:v>
                </c:pt>
                <c:pt idx="1181" formatCode="m/d/yyyy">
                  <c:v>40485</c:v>
                </c:pt>
                <c:pt idx="1182" formatCode="m/d/yyyy">
                  <c:v>40484</c:v>
                </c:pt>
                <c:pt idx="1183" formatCode="m/d/yyyy">
                  <c:v>40483</c:v>
                </c:pt>
                <c:pt idx="1184" formatCode="m/d/yyyy">
                  <c:v>40480</c:v>
                </c:pt>
                <c:pt idx="1185" formatCode="m/d/yyyy">
                  <c:v>40479</c:v>
                </c:pt>
                <c:pt idx="1186" formatCode="m/d/yyyy">
                  <c:v>40478</c:v>
                </c:pt>
                <c:pt idx="1187" formatCode="m/d/yyyy">
                  <c:v>40477</c:v>
                </c:pt>
                <c:pt idx="1188" formatCode="m/d/yyyy">
                  <c:v>40476</c:v>
                </c:pt>
                <c:pt idx="1189" formatCode="m/d/yyyy">
                  <c:v>40473</c:v>
                </c:pt>
                <c:pt idx="1190" formatCode="m/d/yyyy">
                  <c:v>40472</c:v>
                </c:pt>
                <c:pt idx="1191" formatCode="m/d/yyyy">
                  <c:v>40471</c:v>
                </c:pt>
                <c:pt idx="1192" formatCode="m/d/yyyy">
                  <c:v>40470</c:v>
                </c:pt>
                <c:pt idx="1193" formatCode="m/d/yyyy">
                  <c:v>40469</c:v>
                </c:pt>
                <c:pt idx="1194" formatCode="m/d/yyyy">
                  <c:v>40466</c:v>
                </c:pt>
                <c:pt idx="1195" formatCode="m/d/yyyy">
                  <c:v>40465</c:v>
                </c:pt>
                <c:pt idx="1196" formatCode="m/d/yyyy">
                  <c:v>40464</c:v>
                </c:pt>
                <c:pt idx="1197" formatCode="m/d/yyyy">
                  <c:v>40463</c:v>
                </c:pt>
                <c:pt idx="1198" formatCode="m/d/yyyy">
                  <c:v>40462</c:v>
                </c:pt>
                <c:pt idx="1199" formatCode="m/d/yyyy">
                  <c:v>40459</c:v>
                </c:pt>
                <c:pt idx="1200" formatCode="m/d/yyyy">
                  <c:v>40458</c:v>
                </c:pt>
                <c:pt idx="1201" formatCode="m/d/yyyy">
                  <c:v>40457</c:v>
                </c:pt>
                <c:pt idx="1202" formatCode="m/d/yyyy">
                  <c:v>40456</c:v>
                </c:pt>
                <c:pt idx="1203" formatCode="m/d/yyyy">
                  <c:v>40455</c:v>
                </c:pt>
                <c:pt idx="1204" formatCode="m/d/yyyy">
                  <c:v>40452</c:v>
                </c:pt>
                <c:pt idx="1205" formatCode="m/d/yyyy">
                  <c:v>40451</c:v>
                </c:pt>
                <c:pt idx="1206" formatCode="m/d/yyyy">
                  <c:v>40450</c:v>
                </c:pt>
                <c:pt idx="1207" formatCode="m/d/yyyy">
                  <c:v>40449</c:v>
                </c:pt>
                <c:pt idx="1208" formatCode="m/d/yyyy">
                  <c:v>40448</c:v>
                </c:pt>
                <c:pt idx="1209" formatCode="m/d/yyyy">
                  <c:v>40445</c:v>
                </c:pt>
                <c:pt idx="1210" formatCode="m/d/yyyy">
                  <c:v>40444</c:v>
                </c:pt>
                <c:pt idx="1211" formatCode="m/d/yyyy">
                  <c:v>40443</c:v>
                </c:pt>
                <c:pt idx="1212" formatCode="m/d/yyyy">
                  <c:v>40442</c:v>
                </c:pt>
                <c:pt idx="1213" formatCode="m/d/yyyy">
                  <c:v>40441</c:v>
                </c:pt>
                <c:pt idx="1214" formatCode="m/d/yyyy">
                  <c:v>40438</c:v>
                </c:pt>
                <c:pt idx="1215" formatCode="m/d/yyyy">
                  <c:v>40437</c:v>
                </c:pt>
                <c:pt idx="1216" formatCode="m/d/yyyy">
                  <c:v>40436</c:v>
                </c:pt>
                <c:pt idx="1217" formatCode="m/d/yyyy">
                  <c:v>40435</c:v>
                </c:pt>
                <c:pt idx="1218" formatCode="m/d/yyyy">
                  <c:v>40434</c:v>
                </c:pt>
                <c:pt idx="1219" formatCode="m/d/yyyy">
                  <c:v>40431</c:v>
                </c:pt>
                <c:pt idx="1220" formatCode="m/d/yyyy">
                  <c:v>40430</c:v>
                </c:pt>
                <c:pt idx="1221" formatCode="m/d/yyyy">
                  <c:v>40429</c:v>
                </c:pt>
                <c:pt idx="1222" formatCode="m/d/yyyy">
                  <c:v>40428</c:v>
                </c:pt>
                <c:pt idx="1223" formatCode="m/d/yyyy">
                  <c:v>40427</c:v>
                </c:pt>
                <c:pt idx="1224" formatCode="m/d/yyyy">
                  <c:v>40424</c:v>
                </c:pt>
                <c:pt idx="1225" formatCode="m/d/yyyy">
                  <c:v>40423</c:v>
                </c:pt>
                <c:pt idx="1226" formatCode="m/d/yyyy">
                  <c:v>40422</c:v>
                </c:pt>
                <c:pt idx="1227" formatCode="m/d/yyyy">
                  <c:v>40421</c:v>
                </c:pt>
                <c:pt idx="1228" formatCode="m/d/yyyy">
                  <c:v>40417</c:v>
                </c:pt>
                <c:pt idx="1229" formatCode="m/d/yyyy">
                  <c:v>40416</c:v>
                </c:pt>
                <c:pt idx="1230" formatCode="m/d/yyyy">
                  <c:v>40415</c:v>
                </c:pt>
                <c:pt idx="1231" formatCode="m/d/yyyy">
                  <c:v>40414</c:v>
                </c:pt>
                <c:pt idx="1232" formatCode="m/d/yyyy">
                  <c:v>40413</c:v>
                </c:pt>
                <c:pt idx="1233" formatCode="m/d/yyyy">
                  <c:v>40410</c:v>
                </c:pt>
                <c:pt idx="1234" formatCode="m/d/yyyy">
                  <c:v>40409</c:v>
                </c:pt>
                <c:pt idx="1235" formatCode="m/d/yyyy">
                  <c:v>40408</c:v>
                </c:pt>
                <c:pt idx="1236" formatCode="m/d/yyyy">
                  <c:v>40407</c:v>
                </c:pt>
                <c:pt idx="1237" formatCode="m/d/yyyy">
                  <c:v>40406</c:v>
                </c:pt>
                <c:pt idx="1238" formatCode="m/d/yyyy">
                  <c:v>40403</c:v>
                </c:pt>
                <c:pt idx="1239" formatCode="m/d/yyyy">
                  <c:v>40402</c:v>
                </c:pt>
                <c:pt idx="1240" formatCode="m/d/yyyy">
                  <c:v>40401</c:v>
                </c:pt>
                <c:pt idx="1241" formatCode="m/d/yyyy">
                  <c:v>40400</c:v>
                </c:pt>
                <c:pt idx="1242" formatCode="m/d/yyyy">
                  <c:v>40399</c:v>
                </c:pt>
                <c:pt idx="1243" formatCode="m/d/yyyy">
                  <c:v>40396</c:v>
                </c:pt>
                <c:pt idx="1244" formatCode="m/d/yyyy">
                  <c:v>40395</c:v>
                </c:pt>
                <c:pt idx="1245" formatCode="m/d/yyyy">
                  <c:v>40394</c:v>
                </c:pt>
                <c:pt idx="1246" formatCode="m/d/yyyy">
                  <c:v>40393</c:v>
                </c:pt>
                <c:pt idx="1247" formatCode="m/d/yyyy">
                  <c:v>40392</c:v>
                </c:pt>
                <c:pt idx="1248" formatCode="m/d/yyyy">
                  <c:v>40389</c:v>
                </c:pt>
                <c:pt idx="1249" formatCode="m/d/yyyy">
                  <c:v>40388</c:v>
                </c:pt>
                <c:pt idx="1250" formatCode="m/d/yyyy">
                  <c:v>40387</c:v>
                </c:pt>
                <c:pt idx="1251" formatCode="m/d/yyyy">
                  <c:v>40386</c:v>
                </c:pt>
                <c:pt idx="1252" formatCode="m/d/yyyy">
                  <c:v>40385</c:v>
                </c:pt>
                <c:pt idx="1253" formatCode="m/d/yyyy">
                  <c:v>40382</c:v>
                </c:pt>
                <c:pt idx="1254" formatCode="m/d/yyyy">
                  <c:v>40381</c:v>
                </c:pt>
                <c:pt idx="1255" formatCode="m/d/yyyy">
                  <c:v>40380</c:v>
                </c:pt>
                <c:pt idx="1256" formatCode="m/d/yyyy">
                  <c:v>40379</c:v>
                </c:pt>
                <c:pt idx="1257" formatCode="m/d/yyyy">
                  <c:v>40378</c:v>
                </c:pt>
                <c:pt idx="1258" formatCode="m/d/yyyy">
                  <c:v>40375</c:v>
                </c:pt>
                <c:pt idx="1259" formatCode="m/d/yyyy">
                  <c:v>40374</c:v>
                </c:pt>
                <c:pt idx="1260" formatCode="m/d/yyyy">
                  <c:v>40373</c:v>
                </c:pt>
                <c:pt idx="1261" formatCode="m/d/yyyy">
                  <c:v>40372</c:v>
                </c:pt>
                <c:pt idx="1262" formatCode="m/d/yyyy">
                  <c:v>40371</c:v>
                </c:pt>
                <c:pt idx="1263" formatCode="m/d/yyyy">
                  <c:v>40368</c:v>
                </c:pt>
                <c:pt idx="1264" formatCode="m/d/yyyy">
                  <c:v>40367</c:v>
                </c:pt>
                <c:pt idx="1265" formatCode="m/d/yyyy">
                  <c:v>40366</c:v>
                </c:pt>
                <c:pt idx="1266" formatCode="m/d/yyyy">
                  <c:v>40365</c:v>
                </c:pt>
                <c:pt idx="1267" formatCode="m/d/yyyy">
                  <c:v>40364</c:v>
                </c:pt>
                <c:pt idx="1268" formatCode="m/d/yyyy">
                  <c:v>40361</c:v>
                </c:pt>
                <c:pt idx="1269" formatCode="m/d/yyyy">
                  <c:v>40360</c:v>
                </c:pt>
                <c:pt idx="1270" formatCode="m/d/yyyy">
                  <c:v>40359</c:v>
                </c:pt>
                <c:pt idx="1271" formatCode="m/d/yyyy">
                  <c:v>40358</c:v>
                </c:pt>
                <c:pt idx="1272" formatCode="m/d/yyyy">
                  <c:v>40357</c:v>
                </c:pt>
                <c:pt idx="1273" formatCode="m/d/yyyy">
                  <c:v>40354</c:v>
                </c:pt>
                <c:pt idx="1274" formatCode="m/d/yyyy">
                  <c:v>40353</c:v>
                </c:pt>
                <c:pt idx="1275" formatCode="m/d/yyyy">
                  <c:v>40352</c:v>
                </c:pt>
                <c:pt idx="1276" formatCode="m/d/yyyy">
                  <c:v>40351</c:v>
                </c:pt>
                <c:pt idx="1277" formatCode="m/d/yyyy">
                  <c:v>40350</c:v>
                </c:pt>
                <c:pt idx="1278" formatCode="m/d/yyyy">
                  <c:v>40347</c:v>
                </c:pt>
                <c:pt idx="1279" formatCode="m/d/yyyy">
                  <c:v>40346</c:v>
                </c:pt>
                <c:pt idx="1280" formatCode="m/d/yyyy">
                  <c:v>40345</c:v>
                </c:pt>
                <c:pt idx="1281" formatCode="m/d/yyyy">
                  <c:v>40344</c:v>
                </c:pt>
                <c:pt idx="1282" formatCode="m/d/yyyy">
                  <c:v>40343</c:v>
                </c:pt>
                <c:pt idx="1283" formatCode="m/d/yyyy">
                  <c:v>40340</c:v>
                </c:pt>
                <c:pt idx="1284" formatCode="m/d/yyyy">
                  <c:v>40339</c:v>
                </c:pt>
                <c:pt idx="1285" formatCode="m/d/yyyy">
                  <c:v>40338</c:v>
                </c:pt>
                <c:pt idx="1286" formatCode="m/d/yyyy">
                  <c:v>40337</c:v>
                </c:pt>
                <c:pt idx="1287" formatCode="m/d/yyyy">
                  <c:v>40336</c:v>
                </c:pt>
                <c:pt idx="1288" formatCode="m/d/yyyy">
                  <c:v>40333</c:v>
                </c:pt>
                <c:pt idx="1289" formatCode="m/d/yyyy">
                  <c:v>40332</c:v>
                </c:pt>
                <c:pt idx="1290" formatCode="m/d/yyyy">
                  <c:v>40331</c:v>
                </c:pt>
                <c:pt idx="1291" formatCode="m/d/yyyy">
                  <c:v>40330</c:v>
                </c:pt>
                <c:pt idx="1292" formatCode="m/d/yyyy">
                  <c:v>40326</c:v>
                </c:pt>
                <c:pt idx="1293" formatCode="m/d/yyyy">
                  <c:v>40325</c:v>
                </c:pt>
                <c:pt idx="1294" formatCode="m/d/yyyy">
                  <c:v>40324</c:v>
                </c:pt>
                <c:pt idx="1295" formatCode="m/d/yyyy">
                  <c:v>40323</c:v>
                </c:pt>
                <c:pt idx="1296" formatCode="m/d/yyyy">
                  <c:v>40322</c:v>
                </c:pt>
                <c:pt idx="1297" formatCode="m/d/yyyy">
                  <c:v>40319</c:v>
                </c:pt>
                <c:pt idx="1298" formatCode="m/d/yyyy">
                  <c:v>40318</c:v>
                </c:pt>
                <c:pt idx="1299" formatCode="m/d/yyyy">
                  <c:v>40317</c:v>
                </c:pt>
                <c:pt idx="1300" formatCode="m/d/yyyy">
                  <c:v>40316</c:v>
                </c:pt>
                <c:pt idx="1301" formatCode="m/d/yyyy">
                  <c:v>40315</c:v>
                </c:pt>
                <c:pt idx="1302" formatCode="m/d/yyyy">
                  <c:v>40312</c:v>
                </c:pt>
                <c:pt idx="1303" formatCode="m/d/yyyy">
                  <c:v>40311</c:v>
                </c:pt>
                <c:pt idx="1304" formatCode="m/d/yyyy">
                  <c:v>40310</c:v>
                </c:pt>
                <c:pt idx="1305" formatCode="m/d/yyyy">
                  <c:v>40309</c:v>
                </c:pt>
                <c:pt idx="1306" formatCode="m/d/yyyy">
                  <c:v>40308</c:v>
                </c:pt>
                <c:pt idx="1307" formatCode="m/d/yyyy">
                  <c:v>40305</c:v>
                </c:pt>
                <c:pt idx="1308" formatCode="m/d/yyyy">
                  <c:v>40304</c:v>
                </c:pt>
                <c:pt idx="1309" formatCode="m/d/yyyy">
                  <c:v>40303</c:v>
                </c:pt>
                <c:pt idx="1310" formatCode="m/d/yyyy">
                  <c:v>40302</c:v>
                </c:pt>
                <c:pt idx="1311" formatCode="m/d/yyyy">
                  <c:v>40298</c:v>
                </c:pt>
                <c:pt idx="1312" formatCode="m/d/yyyy">
                  <c:v>40297</c:v>
                </c:pt>
                <c:pt idx="1313" formatCode="m/d/yyyy">
                  <c:v>40296</c:v>
                </c:pt>
                <c:pt idx="1314" formatCode="m/d/yyyy">
                  <c:v>40295</c:v>
                </c:pt>
                <c:pt idx="1315" formatCode="m/d/yyyy">
                  <c:v>40294</c:v>
                </c:pt>
                <c:pt idx="1316" formatCode="m/d/yyyy">
                  <c:v>40291</c:v>
                </c:pt>
                <c:pt idx="1317" formatCode="m/d/yyyy">
                  <c:v>40290</c:v>
                </c:pt>
                <c:pt idx="1318" formatCode="m/d/yyyy">
                  <c:v>40289</c:v>
                </c:pt>
                <c:pt idx="1319" formatCode="m/d/yyyy">
                  <c:v>40288</c:v>
                </c:pt>
                <c:pt idx="1320" formatCode="m/d/yyyy">
                  <c:v>40287</c:v>
                </c:pt>
                <c:pt idx="1321" formatCode="m/d/yyyy">
                  <c:v>40284</c:v>
                </c:pt>
                <c:pt idx="1322" formatCode="m/d/yyyy">
                  <c:v>40283</c:v>
                </c:pt>
                <c:pt idx="1323" formatCode="m/d/yyyy">
                  <c:v>40282</c:v>
                </c:pt>
                <c:pt idx="1324" formatCode="m/d/yyyy">
                  <c:v>40281</c:v>
                </c:pt>
                <c:pt idx="1325" formatCode="m/d/yyyy">
                  <c:v>40280</c:v>
                </c:pt>
                <c:pt idx="1326" formatCode="m/d/yyyy">
                  <c:v>40277</c:v>
                </c:pt>
                <c:pt idx="1327" formatCode="m/d/yyyy">
                  <c:v>40276</c:v>
                </c:pt>
                <c:pt idx="1328" formatCode="m/d/yyyy">
                  <c:v>40275</c:v>
                </c:pt>
                <c:pt idx="1329" formatCode="m/d/yyyy">
                  <c:v>40274</c:v>
                </c:pt>
                <c:pt idx="1330" formatCode="m/d/yyyy">
                  <c:v>40269</c:v>
                </c:pt>
                <c:pt idx="1331" formatCode="m/d/yyyy">
                  <c:v>40268</c:v>
                </c:pt>
                <c:pt idx="1332" formatCode="m/d/yyyy">
                  <c:v>40267</c:v>
                </c:pt>
                <c:pt idx="1333" formatCode="m/d/yyyy">
                  <c:v>40266</c:v>
                </c:pt>
                <c:pt idx="1334" formatCode="m/d/yyyy">
                  <c:v>40263</c:v>
                </c:pt>
                <c:pt idx="1335" formatCode="m/d/yyyy">
                  <c:v>40262</c:v>
                </c:pt>
                <c:pt idx="1336" formatCode="m/d/yyyy">
                  <c:v>40261</c:v>
                </c:pt>
                <c:pt idx="1337" formatCode="m/d/yyyy">
                  <c:v>40260</c:v>
                </c:pt>
                <c:pt idx="1338" formatCode="m/d/yyyy">
                  <c:v>40259</c:v>
                </c:pt>
                <c:pt idx="1339" formatCode="m/d/yyyy">
                  <c:v>40256</c:v>
                </c:pt>
                <c:pt idx="1340" formatCode="m/d/yyyy">
                  <c:v>40255</c:v>
                </c:pt>
                <c:pt idx="1341" formatCode="m/d/yyyy">
                  <c:v>40254</c:v>
                </c:pt>
                <c:pt idx="1342" formatCode="m/d/yyyy">
                  <c:v>40253</c:v>
                </c:pt>
                <c:pt idx="1343" formatCode="m/d/yyyy">
                  <c:v>40252</c:v>
                </c:pt>
                <c:pt idx="1344" formatCode="m/d/yyyy">
                  <c:v>40249</c:v>
                </c:pt>
                <c:pt idx="1345" formatCode="m/d/yyyy">
                  <c:v>40248</c:v>
                </c:pt>
                <c:pt idx="1346" formatCode="m/d/yyyy">
                  <c:v>40247</c:v>
                </c:pt>
                <c:pt idx="1347" formatCode="m/d/yyyy">
                  <c:v>40246</c:v>
                </c:pt>
                <c:pt idx="1348" formatCode="m/d/yyyy">
                  <c:v>40245</c:v>
                </c:pt>
                <c:pt idx="1349" formatCode="m/d/yyyy">
                  <c:v>40242</c:v>
                </c:pt>
                <c:pt idx="1350" formatCode="m/d/yyyy">
                  <c:v>40241</c:v>
                </c:pt>
                <c:pt idx="1351" formatCode="m/d/yyyy">
                  <c:v>40240</c:v>
                </c:pt>
                <c:pt idx="1352" formatCode="m/d/yyyy">
                  <c:v>40239</c:v>
                </c:pt>
                <c:pt idx="1353" formatCode="m/d/yyyy">
                  <c:v>40238</c:v>
                </c:pt>
                <c:pt idx="1354" formatCode="m/d/yyyy">
                  <c:v>40235</c:v>
                </c:pt>
                <c:pt idx="1355" formatCode="m/d/yyyy">
                  <c:v>40234</c:v>
                </c:pt>
                <c:pt idx="1356" formatCode="m/d/yyyy">
                  <c:v>40233</c:v>
                </c:pt>
                <c:pt idx="1357" formatCode="m/d/yyyy">
                  <c:v>40232</c:v>
                </c:pt>
                <c:pt idx="1358" formatCode="m/d/yyyy">
                  <c:v>40231</c:v>
                </c:pt>
                <c:pt idx="1359" formatCode="m/d/yyyy">
                  <c:v>40228</c:v>
                </c:pt>
                <c:pt idx="1360" formatCode="m/d/yyyy">
                  <c:v>40227</c:v>
                </c:pt>
                <c:pt idx="1361" formatCode="m/d/yyyy">
                  <c:v>40226</c:v>
                </c:pt>
                <c:pt idx="1362" formatCode="m/d/yyyy">
                  <c:v>40225</c:v>
                </c:pt>
                <c:pt idx="1363" formatCode="m/d/yyyy">
                  <c:v>40224</c:v>
                </c:pt>
                <c:pt idx="1364" formatCode="m/d/yyyy">
                  <c:v>40221</c:v>
                </c:pt>
                <c:pt idx="1365" formatCode="m/d/yyyy">
                  <c:v>40220</c:v>
                </c:pt>
                <c:pt idx="1366" formatCode="m/d/yyyy">
                  <c:v>40219</c:v>
                </c:pt>
                <c:pt idx="1367" formatCode="m/d/yyyy">
                  <c:v>40218</c:v>
                </c:pt>
                <c:pt idx="1368" formatCode="m/d/yyyy">
                  <c:v>40217</c:v>
                </c:pt>
                <c:pt idx="1369" formatCode="m/d/yyyy">
                  <c:v>40214</c:v>
                </c:pt>
                <c:pt idx="1370" formatCode="m/d/yyyy">
                  <c:v>40213</c:v>
                </c:pt>
                <c:pt idx="1371" formatCode="m/d/yyyy">
                  <c:v>40212</c:v>
                </c:pt>
                <c:pt idx="1372" formatCode="m/d/yyyy">
                  <c:v>40211</c:v>
                </c:pt>
                <c:pt idx="1373" formatCode="m/d/yyyy">
                  <c:v>40210</c:v>
                </c:pt>
                <c:pt idx="1374" formatCode="m/d/yyyy">
                  <c:v>40207</c:v>
                </c:pt>
                <c:pt idx="1375" formatCode="m/d/yyyy">
                  <c:v>40206</c:v>
                </c:pt>
                <c:pt idx="1376" formatCode="m/d/yyyy">
                  <c:v>40205</c:v>
                </c:pt>
                <c:pt idx="1377" formatCode="m/d/yyyy">
                  <c:v>40204</c:v>
                </c:pt>
                <c:pt idx="1378" formatCode="m/d/yyyy">
                  <c:v>40203</c:v>
                </c:pt>
                <c:pt idx="1379" formatCode="m/d/yyyy">
                  <c:v>40200</c:v>
                </c:pt>
                <c:pt idx="1380" formatCode="m/d/yyyy">
                  <c:v>40199</c:v>
                </c:pt>
                <c:pt idx="1381" formatCode="m/d/yyyy">
                  <c:v>40198</c:v>
                </c:pt>
                <c:pt idx="1382" formatCode="m/d/yyyy">
                  <c:v>40197</c:v>
                </c:pt>
                <c:pt idx="1383" formatCode="m/d/yyyy">
                  <c:v>40196</c:v>
                </c:pt>
                <c:pt idx="1384" formatCode="m/d/yyyy">
                  <c:v>40193</c:v>
                </c:pt>
                <c:pt idx="1385" formatCode="m/d/yyyy">
                  <c:v>40192</c:v>
                </c:pt>
                <c:pt idx="1386" formatCode="m/d/yyyy">
                  <c:v>40191</c:v>
                </c:pt>
                <c:pt idx="1387" formatCode="m/d/yyyy">
                  <c:v>40190</c:v>
                </c:pt>
                <c:pt idx="1388" formatCode="m/d/yyyy">
                  <c:v>40189</c:v>
                </c:pt>
                <c:pt idx="1389" formatCode="m/d/yyyy">
                  <c:v>40186</c:v>
                </c:pt>
                <c:pt idx="1390" formatCode="m/d/yyyy">
                  <c:v>40185</c:v>
                </c:pt>
                <c:pt idx="1391" formatCode="m/d/yyyy">
                  <c:v>40184</c:v>
                </c:pt>
                <c:pt idx="1392" formatCode="m/d/yyyy">
                  <c:v>40183</c:v>
                </c:pt>
                <c:pt idx="1393" formatCode="m/d/yyyy">
                  <c:v>40182</c:v>
                </c:pt>
                <c:pt idx="1394" formatCode="m/d/yyyy">
                  <c:v>40171</c:v>
                </c:pt>
                <c:pt idx="1395" formatCode="m/d/yyyy">
                  <c:v>40170</c:v>
                </c:pt>
                <c:pt idx="1396" formatCode="m/d/yyyy">
                  <c:v>40169</c:v>
                </c:pt>
                <c:pt idx="1397" formatCode="m/d/yyyy">
                  <c:v>40168</c:v>
                </c:pt>
                <c:pt idx="1398" formatCode="m/d/yyyy">
                  <c:v>40165</c:v>
                </c:pt>
                <c:pt idx="1399" formatCode="m/d/yyyy">
                  <c:v>40164</c:v>
                </c:pt>
                <c:pt idx="1400" formatCode="m/d/yyyy">
                  <c:v>40163</c:v>
                </c:pt>
                <c:pt idx="1401" formatCode="m/d/yyyy">
                  <c:v>40162</c:v>
                </c:pt>
                <c:pt idx="1402" formatCode="m/d/yyyy">
                  <c:v>40161</c:v>
                </c:pt>
                <c:pt idx="1403" formatCode="m/d/yyyy">
                  <c:v>40158</c:v>
                </c:pt>
                <c:pt idx="1404" formatCode="m/d/yyyy">
                  <c:v>40157</c:v>
                </c:pt>
                <c:pt idx="1405" formatCode="m/d/yyyy">
                  <c:v>40156</c:v>
                </c:pt>
                <c:pt idx="1406" formatCode="m/d/yyyy">
                  <c:v>40155</c:v>
                </c:pt>
                <c:pt idx="1407" formatCode="m/d/yyyy">
                  <c:v>40154</c:v>
                </c:pt>
                <c:pt idx="1408" formatCode="m/d/yyyy">
                  <c:v>40151</c:v>
                </c:pt>
                <c:pt idx="1409" formatCode="m/d/yyyy">
                  <c:v>40150</c:v>
                </c:pt>
                <c:pt idx="1410" formatCode="m/d/yyyy">
                  <c:v>40149</c:v>
                </c:pt>
                <c:pt idx="1411" formatCode="m/d/yyyy">
                  <c:v>40148</c:v>
                </c:pt>
                <c:pt idx="1412" formatCode="m/d/yyyy">
                  <c:v>40147</c:v>
                </c:pt>
                <c:pt idx="1413" formatCode="m/d/yyyy">
                  <c:v>40144</c:v>
                </c:pt>
                <c:pt idx="1414" formatCode="m/d/yyyy">
                  <c:v>40143</c:v>
                </c:pt>
                <c:pt idx="1415" formatCode="m/d/yyyy">
                  <c:v>40142</c:v>
                </c:pt>
                <c:pt idx="1416" formatCode="m/d/yyyy">
                  <c:v>40141</c:v>
                </c:pt>
                <c:pt idx="1417" formatCode="m/d/yyyy">
                  <c:v>40140</c:v>
                </c:pt>
                <c:pt idx="1418" formatCode="m/d/yyyy">
                  <c:v>40137</c:v>
                </c:pt>
                <c:pt idx="1419" formatCode="m/d/yyyy">
                  <c:v>40136</c:v>
                </c:pt>
                <c:pt idx="1420" formatCode="m/d/yyyy">
                  <c:v>40135</c:v>
                </c:pt>
                <c:pt idx="1421" formatCode="m/d/yyyy">
                  <c:v>40134</c:v>
                </c:pt>
                <c:pt idx="1422" formatCode="m/d/yyyy">
                  <c:v>40133</c:v>
                </c:pt>
                <c:pt idx="1423" formatCode="m/d/yyyy">
                  <c:v>40130</c:v>
                </c:pt>
                <c:pt idx="1424" formatCode="m/d/yyyy">
                  <c:v>40129</c:v>
                </c:pt>
                <c:pt idx="1425" formatCode="m/d/yyyy">
                  <c:v>40128</c:v>
                </c:pt>
                <c:pt idx="1426" formatCode="m/d/yyyy">
                  <c:v>40127</c:v>
                </c:pt>
                <c:pt idx="1427" formatCode="m/d/yyyy">
                  <c:v>40126</c:v>
                </c:pt>
                <c:pt idx="1428" formatCode="m/d/yyyy">
                  <c:v>40123</c:v>
                </c:pt>
                <c:pt idx="1429" formatCode="m/d/yyyy">
                  <c:v>40122</c:v>
                </c:pt>
                <c:pt idx="1430" formatCode="m/d/yyyy">
                  <c:v>40121</c:v>
                </c:pt>
                <c:pt idx="1431" formatCode="m/d/yyyy">
                  <c:v>40120</c:v>
                </c:pt>
                <c:pt idx="1432" formatCode="m/d/yyyy">
                  <c:v>40119</c:v>
                </c:pt>
                <c:pt idx="1433" formatCode="m/d/yyyy">
                  <c:v>40116</c:v>
                </c:pt>
                <c:pt idx="1434" formatCode="m/d/yyyy">
                  <c:v>40115</c:v>
                </c:pt>
                <c:pt idx="1435" formatCode="m/d/yyyy">
                  <c:v>40114</c:v>
                </c:pt>
                <c:pt idx="1436" formatCode="m/d/yyyy">
                  <c:v>40113</c:v>
                </c:pt>
                <c:pt idx="1437" formatCode="m/d/yyyy">
                  <c:v>40112</c:v>
                </c:pt>
                <c:pt idx="1438" formatCode="m/d/yyyy">
                  <c:v>40109</c:v>
                </c:pt>
                <c:pt idx="1439" formatCode="m/d/yyyy">
                  <c:v>40108</c:v>
                </c:pt>
                <c:pt idx="1440" formatCode="m/d/yyyy">
                  <c:v>40107</c:v>
                </c:pt>
                <c:pt idx="1441" formatCode="m/d/yyyy">
                  <c:v>40106</c:v>
                </c:pt>
                <c:pt idx="1442" formatCode="m/d/yyyy">
                  <c:v>40105</c:v>
                </c:pt>
                <c:pt idx="1443" formatCode="m/d/yyyy">
                  <c:v>40102</c:v>
                </c:pt>
                <c:pt idx="1444" formatCode="m/d/yyyy">
                  <c:v>40101</c:v>
                </c:pt>
                <c:pt idx="1445" formatCode="m/d/yyyy">
                  <c:v>40100</c:v>
                </c:pt>
                <c:pt idx="1446" formatCode="m/d/yyyy">
                  <c:v>40099</c:v>
                </c:pt>
                <c:pt idx="1447" formatCode="m/d/yyyy">
                  <c:v>40098</c:v>
                </c:pt>
                <c:pt idx="1448" formatCode="m/d/yyyy">
                  <c:v>40095</c:v>
                </c:pt>
                <c:pt idx="1449" formatCode="m/d/yyyy">
                  <c:v>40094</c:v>
                </c:pt>
                <c:pt idx="1450" formatCode="m/d/yyyy">
                  <c:v>40093</c:v>
                </c:pt>
                <c:pt idx="1451" formatCode="m/d/yyyy">
                  <c:v>40092</c:v>
                </c:pt>
                <c:pt idx="1452" formatCode="m/d/yyyy">
                  <c:v>40091</c:v>
                </c:pt>
                <c:pt idx="1453" formatCode="m/d/yyyy">
                  <c:v>40088</c:v>
                </c:pt>
                <c:pt idx="1454" formatCode="m/d/yyyy">
                  <c:v>40087</c:v>
                </c:pt>
                <c:pt idx="1455" formatCode="m/d/yyyy">
                  <c:v>40086</c:v>
                </c:pt>
                <c:pt idx="1456" formatCode="m/d/yyyy">
                  <c:v>40085</c:v>
                </c:pt>
                <c:pt idx="1457" formatCode="m/d/yyyy">
                  <c:v>40084</c:v>
                </c:pt>
                <c:pt idx="1458" formatCode="m/d/yyyy">
                  <c:v>40081</c:v>
                </c:pt>
                <c:pt idx="1459" formatCode="m/d/yyyy">
                  <c:v>40080</c:v>
                </c:pt>
                <c:pt idx="1460" formatCode="m/d/yyyy">
                  <c:v>40079</c:v>
                </c:pt>
                <c:pt idx="1461" formatCode="m/d/yyyy">
                  <c:v>40078</c:v>
                </c:pt>
                <c:pt idx="1462" formatCode="m/d/yyyy">
                  <c:v>40077</c:v>
                </c:pt>
                <c:pt idx="1463" formatCode="m/d/yyyy">
                  <c:v>40074</c:v>
                </c:pt>
                <c:pt idx="1464" formatCode="m/d/yyyy">
                  <c:v>40073</c:v>
                </c:pt>
                <c:pt idx="1465" formatCode="m/d/yyyy">
                  <c:v>40072</c:v>
                </c:pt>
                <c:pt idx="1466" formatCode="m/d/yyyy">
                  <c:v>40071</c:v>
                </c:pt>
                <c:pt idx="1467" formatCode="m/d/yyyy">
                  <c:v>40070</c:v>
                </c:pt>
                <c:pt idx="1468" formatCode="m/d/yyyy">
                  <c:v>40067</c:v>
                </c:pt>
                <c:pt idx="1469" formatCode="m/d/yyyy">
                  <c:v>40066</c:v>
                </c:pt>
                <c:pt idx="1470" formatCode="m/d/yyyy">
                  <c:v>40065</c:v>
                </c:pt>
                <c:pt idx="1471" formatCode="m/d/yyyy">
                  <c:v>40064</c:v>
                </c:pt>
                <c:pt idx="1472" formatCode="m/d/yyyy">
                  <c:v>40063</c:v>
                </c:pt>
                <c:pt idx="1473" formatCode="m/d/yyyy">
                  <c:v>40060</c:v>
                </c:pt>
                <c:pt idx="1474" formatCode="m/d/yyyy">
                  <c:v>40059</c:v>
                </c:pt>
                <c:pt idx="1475" formatCode="m/d/yyyy">
                  <c:v>40058</c:v>
                </c:pt>
                <c:pt idx="1476" formatCode="m/d/yyyy">
                  <c:v>40057</c:v>
                </c:pt>
                <c:pt idx="1477" formatCode="m/d/yyyy">
                  <c:v>40053</c:v>
                </c:pt>
                <c:pt idx="1478" formatCode="m/d/yyyy">
                  <c:v>40052</c:v>
                </c:pt>
                <c:pt idx="1479" formatCode="m/d/yyyy">
                  <c:v>40051</c:v>
                </c:pt>
                <c:pt idx="1480" formatCode="m/d/yyyy">
                  <c:v>40050</c:v>
                </c:pt>
                <c:pt idx="1481" formatCode="m/d/yyyy">
                  <c:v>40049</c:v>
                </c:pt>
                <c:pt idx="1482" formatCode="m/d/yyyy">
                  <c:v>40046</c:v>
                </c:pt>
                <c:pt idx="1483" formatCode="m/d/yyyy">
                  <c:v>40045</c:v>
                </c:pt>
                <c:pt idx="1484" formatCode="m/d/yyyy">
                  <c:v>40044</c:v>
                </c:pt>
                <c:pt idx="1485" formatCode="m/d/yyyy">
                  <c:v>40043</c:v>
                </c:pt>
                <c:pt idx="1486" formatCode="m/d/yyyy">
                  <c:v>40042</c:v>
                </c:pt>
                <c:pt idx="1487" formatCode="m/d/yyyy">
                  <c:v>40039</c:v>
                </c:pt>
                <c:pt idx="1488" formatCode="m/d/yyyy">
                  <c:v>40038</c:v>
                </c:pt>
                <c:pt idx="1489" formatCode="m/d/yyyy">
                  <c:v>40037</c:v>
                </c:pt>
                <c:pt idx="1490" formatCode="m/d/yyyy">
                  <c:v>40036</c:v>
                </c:pt>
                <c:pt idx="1491" formatCode="m/d/yyyy">
                  <c:v>40035</c:v>
                </c:pt>
                <c:pt idx="1492" formatCode="m/d/yyyy">
                  <c:v>40032</c:v>
                </c:pt>
                <c:pt idx="1493" formatCode="m/d/yyyy">
                  <c:v>40031</c:v>
                </c:pt>
                <c:pt idx="1494" formatCode="m/d/yyyy">
                  <c:v>40030</c:v>
                </c:pt>
                <c:pt idx="1495" formatCode="m/d/yyyy">
                  <c:v>40029</c:v>
                </c:pt>
                <c:pt idx="1496" formatCode="m/d/yyyy">
                  <c:v>40028</c:v>
                </c:pt>
                <c:pt idx="1497" formatCode="m/d/yyyy">
                  <c:v>40025</c:v>
                </c:pt>
                <c:pt idx="1498" formatCode="m/d/yyyy">
                  <c:v>40024</c:v>
                </c:pt>
                <c:pt idx="1499" formatCode="m/d/yyyy">
                  <c:v>40023</c:v>
                </c:pt>
                <c:pt idx="1500" formatCode="m/d/yyyy">
                  <c:v>40022</c:v>
                </c:pt>
                <c:pt idx="1501" formatCode="m/d/yyyy">
                  <c:v>40021</c:v>
                </c:pt>
                <c:pt idx="1502" formatCode="m/d/yyyy">
                  <c:v>40018</c:v>
                </c:pt>
                <c:pt idx="1503" formatCode="m/d/yyyy">
                  <c:v>40017</c:v>
                </c:pt>
                <c:pt idx="1504" formatCode="m/d/yyyy">
                  <c:v>40016</c:v>
                </c:pt>
                <c:pt idx="1505" formatCode="m/d/yyyy">
                  <c:v>40015</c:v>
                </c:pt>
                <c:pt idx="1506" formatCode="m/d/yyyy">
                  <c:v>40014</c:v>
                </c:pt>
                <c:pt idx="1507" formatCode="m/d/yyyy">
                  <c:v>40011</c:v>
                </c:pt>
                <c:pt idx="1508" formatCode="m/d/yyyy">
                  <c:v>40010</c:v>
                </c:pt>
                <c:pt idx="1509" formatCode="m/d/yyyy">
                  <c:v>40009</c:v>
                </c:pt>
                <c:pt idx="1510" formatCode="m/d/yyyy">
                  <c:v>40008</c:v>
                </c:pt>
                <c:pt idx="1511" formatCode="m/d/yyyy">
                  <c:v>40007</c:v>
                </c:pt>
                <c:pt idx="1512" formatCode="m/d/yyyy">
                  <c:v>40004</c:v>
                </c:pt>
                <c:pt idx="1513" formatCode="m/d/yyyy">
                  <c:v>40003</c:v>
                </c:pt>
                <c:pt idx="1514" formatCode="m/d/yyyy">
                  <c:v>40002</c:v>
                </c:pt>
                <c:pt idx="1515" formatCode="m/d/yyyy">
                  <c:v>40001</c:v>
                </c:pt>
                <c:pt idx="1516" formatCode="m/d/yyyy">
                  <c:v>40000</c:v>
                </c:pt>
                <c:pt idx="1517" formatCode="m/d/yyyy">
                  <c:v>39997</c:v>
                </c:pt>
                <c:pt idx="1518" formatCode="m/d/yyyy">
                  <c:v>39996</c:v>
                </c:pt>
                <c:pt idx="1519" formatCode="m/d/yyyy">
                  <c:v>39995</c:v>
                </c:pt>
                <c:pt idx="1520" formatCode="m/d/yyyy">
                  <c:v>39994</c:v>
                </c:pt>
                <c:pt idx="1521" formatCode="m/d/yyyy">
                  <c:v>39993</c:v>
                </c:pt>
                <c:pt idx="1522" formatCode="m/d/yyyy">
                  <c:v>39990</c:v>
                </c:pt>
                <c:pt idx="1523" formatCode="m/d/yyyy">
                  <c:v>39989</c:v>
                </c:pt>
                <c:pt idx="1524" formatCode="m/d/yyyy">
                  <c:v>39988</c:v>
                </c:pt>
                <c:pt idx="1525" formatCode="m/d/yyyy">
                  <c:v>39987</c:v>
                </c:pt>
                <c:pt idx="1526" formatCode="m/d/yyyy">
                  <c:v>39986</c:v>
                </c:pt>
                <c:pt idx="1527" formatCode="m/d/yyyy">
                  <c:v>39983</c:v>
                </c:pt>
                <c:pt idx="1528" formatCode="m/d/yyyy">
                  <c:v>39982</c:v>
                </c:pt>
                <c:pt idx="1529" formatCode="m/d/yyyy">
                  <c:v>39981</c:v>
                </c:pt>
                <c:pt idx="1530" formatCode="m/d/yyyy">
                  <c:v>39980</c:v>
                </c:pt>
                <c:pt idx="1531" formatCode="m/d/yyyy">
                  <c:v>39979</c:v>
                </c:pt>
                <c:pt idx="1532" formatCode="m/d/yyyy">
                  <c:v>39976</c:v>
                </c:pt>
                <c:pt idx="1533" formatCode="m/d/yyyy">
                  <c:v>39975</c:v>
                </c:pt>
                <c:pt idx="1534" formatCode="m/d/yyyy">
                  <c:v>39974</c:v>
                </c:pt>
                <c:pt idx="1535" formatCode="m/d/yyyy">
                  <c:v>39973</c:v>
                </c:pt>
                <c:pt idx="1536" formatCode="m/d/yyyy">
                  <c:v>39972</c:v>
                </c:pt>
                <c:pt idx="1537" formatCode="m/d/yyyy">
                  <c:v>39969</c:v>
                </c:pt>
                <c:pt idx="1538" formatCode="m/d/yyyy">
                  <c:v>39968</c:v>
                </c:pt>
                <c:pt idx="1539" formatCode="m/d/yyyy">
                  <c:v>39967</c:v>
                </c:pt>
                <c:pt idx="1540" formatCode="m/d/yyyy">
                  <c:v>39966</c:v>
                </c:pt>
                <c:pt idx="1541" formatCode="m/d/yyyy">
                  <c:v>39965</c:v>
                </c:pt>
                <c:pt idx="1542" formatCode="m/d/yyyy">
                  <c:v>39962</c:v>
                </c:pt>
                <c:pt idx="1543" formatCode="m/d/yyyy">
                  <c:v>39961</c:v>
                </c:pt>
                <c:pt idx="1544" formatCode="m/d/yyyy">
                  <c:v>39960</c:v>
                </c:pt>
                <c:pt idx="1545" formatCode="m/d/yyyy">
                  <c:v>39959</c:v>
                </c:pt>
                <c:pt idx="1546" formatCode="m/d/yyyy">
                  <c:v>39955</c:v>
                </c:pt>
                <c:pt idx="1547" formatCode="m/d/yyyy">
                  <c:v>39954</c:v>
                </c:pt>
                <c:pt idx="1548" formatCode="m/d/yyyy">
                  <c:v>39953</c:v>
                </c:pt>
                <c:pt idx="1549" formatCode="m/d/yyyy">
                  <c:v>39952</c:v>
                </c:pt>
                <c:pt idx="1550" formatCode="m/d/yyyy">
                  <c:v>39951</c:v>
                </c:pt>
                <c:pt idx="1551" formatCode="m/d/yyyy">
                  <c:v>39948</c:v>
                </c:pt>
                <c:pt idx="1552" formatCode="m/d/yyyy">
                  <c:v>39947</c:v>
                </c:pt>
                <c:pt idx="1553" formatCode="m/d/yyyy">
                  <c:v>39946</c:v>
                </c:pt>
                <c:pt idx="1554" formatCode="m/d/yyyy">
                  <c:v>39945</c:v>
                </c:pt>
                <c:pt idx="1555" formatCode="m/d/yyyy">
                  <c:v>39944</c:v>
                </c:pt>
                <c:pt idx="1556" formatCode="m/d/yyyy">
                  <c:v>39941</c:v>
                </c:pt>
                <c:pt idx="1557" formatCode="m/d/yyyy">
                  <c:v>39940</c:v>
                </c:pt>
                <c:pt idx="1558" formatCode="m/d/yyyy">
                  <c:v>39939</c:v>
                </c:pt>
                <c:pt idx="1559" formatCode="m/d/yyyy">
                  <c:v>39938</c:v>
                </c:pt>
                <c:pt idx="1560" formatCode="m/d/yyyy">
                  <c:v>39934</c:v>
                </c:pt>
                <c:pt idx="1561" formatCode="m/d/yyyy">
                  <c:v>39933</c:v>
                </c:pt>
                <c:pt idx="1562" formatCode="m/d/yyyy">
                  <c:v>39932</c:v>
                </c:pt>
                <c:pt idx="1563" formatCode="m/d/yyyy">
                  <c:v>39931</c:v>
                </c:pt>
                <c:pt idx="1564" formatCode="m/d/yyyy">
                  <c:v>39930</c:v>
                </c:pt>
                <c:pt idx="1565" formatCode="m/d/yyyy">
                  <c:v>39927</c:v>
                </c:pt>
                <c:pt idx="1566" formatCode="m/d/yyyy">
                  <c:v>39926</c:v>
                </c:pt>
                <c:pt idx="1567" formatCode="m/d/yyyy">
                  <c:v>39925</c:v>
                </c:pt>
                <c:pt idx="1568" formatCode="m/d/yyyy">
                  <c:v>39924</c:v>
                </c:pt>
                <c:pt idx="1569" formatCode="m/d/yyyy">
                  <c:v>39923</c:v>
                </c:pt>
                <c:pt idx="1570" formatCode="m/d/yyyy">
                  <c:v>39920</c:v>
                </c:pt>
                <c:pt idx="1571" formatCode="m/d/yyyy">
                  <c:v>39919</c:v>
                </c:pt>
                <c:pt idx="1572" formatCode="m/d/yyyy">
                  <c:v>39918</c:v>
                </c:pt>
                <c:pt idx="1573" formatCode="m/d/yyyy">
                  <c:v>39917</c:v>
                </c:pt>
                <c:pt idx="1574" formatCode="m/d/yyyy">
                  <c:v>39912</c:v>
                </c:pt>
                <c:pt idx="1575" formatCode="m/d/yyyy">
                  <c:v>39911</c:v>
                </c:pt>
                <c:pt idx="1576" formatCode="m/d/yyyy">
                  <c:v>39910</c:v>
                </c:pt>
                <c:pt idx="1577" formatCode="m/d/yyyy">
                  <c:v>39909</c:v>
                </c:pt>
                <c:pt idx="1578" formatCode="m/d/yyyy">
                  <c:v>39906</c:v>
                </c:pt>
                <c:pt idx="1579" formatCode="m/d/yyyy">
                  <c:v>39905</c:v>
                </c:pt>
                <c:pt idx="1580" formatCode="m/d/yyyy">
                  <c:v>39904</c:v>
                </c:pt>
                <c:pt idx="1581" formatCode="m/d/yyyy">
                  <c:v>39903</c:v>
                </c:pt>
                <c:pt idx="1582" formatCode="m/d/yyyy">
                  <c:v>39902</c:v>
                </c:pt>
                <c:pt idx="1583" formatCode="m/d/yyyy">
                  <c:v>39899</c:v>
                </c:pt>
                <c:pt idx="1584" formatCode="m/d/yyyy">
                  <c:v>39898</c:v>
                </c:pt>
                <c:pt idx="1585" formatCode="m/d/yyyy">
                  <c:v>39897</c:v>
                </c:pt>
                <c:pt idx="1586" formatCode="m/d/yyyy">
                  <c:v>39896</c:v>
                </c:pt>
                <c:pt idx="1587" formatCode="m/d/yyyy">
                  <c:v>39895</c:v>
                </c:pt>
                <c:pt idx="1588" formatCode="m/d/yyyy">
                  <c:v>39892</c:v>
                </c:pt>
                <c:pt idx="1589" formatCode="m/d/yyyy">
                  <c:v>39891</c:v>
                </c:pt>
                <c:pt idx="1590" formatCode="m/d/yyyy">
                  <c:v>39890</c:v>
                </c:pt>
                <c:pt idx="1591" formatCode="m/d/yyyy">
                  <c:v>39889</c:v>
                </c:pt>
                <c:pt idx="1592" formatCode="m/d/yyyy">
                  <c:v>39888</c:v>
                </c:pt>
                <c:pt idx="1593" formatCode="m/d/yyyy">
                  <c:v>39885</c:v>
                </c:pt>
                <c:pt idx="1594" formatCode="m/d/yyyy">
                  <c:v>39884</c:v>
                </c:pt>
                <c:pt idx="1595" formatCode="m/d/yyyy">
                  <c:v>39883</c:v>
                </c:pt>
                <c:pt idx="1596" formatCode="m/d/yyyy">
                  <c:v>39882</c:v>
                </c:pt>
                <c:pt idx="1597" formatCode="m/d/yyyy">
                  <c:v>39881</c:v>
                </c:pt>
                <c:pt idx="1598" formatCode="m/d/yyyy">
                  <c:v>39878</c:v>
                </c:pt>
                <c:pt idx="1599" formatCode="m/d/yyyy">
                  <c:v>39877</c:v>
                </c:pt>
                <c:pt idx="1600" formatCode="m/d/yyyy">
                  <c:v>39876</c:v>
                </c:pt>
                <c:pt idx="1601" formatCode="m/d/yyyy">
                  <c:v>39875</c:v>
                </c:pt>
                <c:pt idx="1602" formatCode="m/d/yyyy">
                  <c:v>39874</c:v>
                </c:pt>
                <c:pt idx="1603" formatCode="m/d/yyyy">
                  <c:v>39871</c:v>
                </c:pt>
                <c:pt idx="1604" formatCode="m/d/yyyy">
                  <c:v>39870</c:v>
                </c:pt>
                <c:pt idx="1605" formatCode="m/d/yyyy">
                  <c:v>39869</c:v>
                </c:pt>
                <c:pt idx="1606" formatCode="m/d/yyyy">
                  <c:v>39868</c:v>
                </c:pt>
                <c:pt idx="1607" formatCode="m/d/yyyy">
                  <c:v>39867</c:v>
                </c:pt>
                <c:pt idx="1608" formatCode="m/d/yyyy">
                  <c:v>39864</c:v>
                </c:pt>
                <c:pt idx="1609" formatCode="m/d/yyyy">
                  <c:v>39863</c:v>
                </c:pt>
                <c:pt idx="1610" formatCode="m/d/yyyy">
                  <c:v>39862</c:v>
                </c:pt>
                <c:pt idx="1611" formatCode="m/d/yyyy">
                  <c:v>39861</c:v>
                </c:pt>
                <c:pt idx="1612" formatCode="m/d/yyyy">
                  <c:v>39860</c:v>
                </c:pt>
                <c:pt idx="1613" formatCode="m/d/yyyy">
                  <c:v>39857</c:v>
                </c:pt>
                <c:pt idx="1614" formatCode="m/d/yyyy">
                  <c:v>39856</c:v>
                </c:pt>
                <c:pt idx="1615" formatCode="m/d/yyyy">
                  <c:v>39855</c:v>
                </c:pt>
                <c:pt idx="1616" formatCode="m/d/yyyy">
                  <c:v>39854</c:v>
                </c:pt>
                <c:pt idx="1617" formatCode="m/d/yyyy">
                  <c:v>39853</c:v>
                </c:pt>
                <c:pt idx="1618" formatCode="m/d/yyyy">
                  <c:v>39850</c:v>
                </c:pt>
                <c:pt idx="1619" formatCode="m/d/yyyy">
                  <c:v>39849</c:v>
                </c:pt>
                <c:pt idx="1620" formatCode="m/d/yyyy">
                  <c:v>39848</c:v>
                </c:pt>
                <c:pt idx="1621" formatCode="m/d/yyyy">
                  <c:v>39847</c:v>
                </c:pt>
                <c:pt idx="1622" formatCode="m/d/yyyy">
                  <c:v>39846</c:v>
                </c:pt>
                <c:pt idx="1623" formatCode="m/d/yyyy">
                  <c:v>39843</c:v>
                </c:pt>
                <c:pt idx="1624" formatCode="m/d/yyyy">
                  <c:v>39842</c:v>
                </c:pt>
                <c:pt idx="1625" formatCode="m/d/yyyy">
                  <c:v>39841</c:v>
                </c:pt>
                <c:pt idx="1626" formatCode="m/d/yyyy">
                  <c:v>39840</c:v>
                </c:pt>
                <c:pt idx="1627" formatCode="m/d/yyyy">
                  <c:v>39839</c:v>
                </c:pt>
                <c:pt idx="1628" formatCode="m/d/yyyy">
                  <c:v>39836</c:v>
                </c:pt>
                <c:pt idx="1629" formatCode="m/d/yyyy">
                  <c:v>39835</c:v>
                </c:pt>
                <c:pt idx="1630" formatCode="m/d/yyyy">
                  <c:v>39834</c:v>
                </c:pt>
                <c:pt idx="1631" formatCode="m/d/yyyy">
                  <c:v>39833</c:v>
                </c:pt>
                <c:pt idx="1632" formatCode="m/d/yyyy">
                  <c:v>39832</c:v>
                </c:pt>
                <c:pt idx="1633" formatCode="m/d/yyyy">
                  <c:v>39829</c:v>
                </c:pt>
                <c:pt idx="1634" formatCode="m/d/yyyy">
                  <c:v>39828</c:v>
                </c:pt>
                <c:pt idx="1635" formatCode="m/d/yyyy">
                  <c:v>39827</c:v>
                </c:pt>
                <c:pt idx="1636" formatCode="m/d/yyyy">
                  <c:v>39826</c:v>
                </c:pt>
                <c:pt idx="1637" formatCode="m/d/yyyy">
                  <c:v>39825</c:v>
                </c:pt>
                <c:pt idx="1638" formatCode="m/d/yyyy">
                  <c:v>39822</c:v>
                </c:pt>
                <c:pt idx="1639" formatCode="m/d/yyyy">
                  <c:v>39821</c:v>
                </c:pt>
                <c:pt idx="1640" formatCode="m/d/yyyy">
                  <c:v>39820</c:v>
                </c:pt>
                <c:pt idx="1641" formatCode="m/d/yyyy">
                  <c:v>39819</c:v>
                </c:pt>
                <c:pt idx="1642" formatCode="m/d/yyyy">
                  <c:v>39818</c:v>
                </c:pt>
                <c:pt idx="1643" formatCode="m/d/yyyy">
                  <c:v>39815</c:v>
                </c:pt>
                <c:pt idx="1644" formatCode="m/d/yyyy">
                  <c:v>39806</c:v>
                </c:pt>
                <c:pt idx="1645" formatCode="m/d/yyyy">
                  <c:v>39805</c:v>
                </c:pt>
                <c:pt idx="1646" formatCode="m/d/yyyy">
                  <c:v>39804</c:v>
                </c:pt>
                <c:pt idx="1647" formatCode="m/d/yyyy">
                  <c:v>39801</c:v>
                </c:pt>
                <c:pt idx="1648" formatCode="m/d/yyyy">
                  <c:v>39800</c:v>
                </c:pt>
                <c:pt idx="1649" formatCode="m/d/yyyy">
                  <c:v>39799</c:v>
                </c:pt>
                <c:pt idx="1650" formatCode="m/d/yyyy">
                  <c:v>39798</c:v>
                </c:pt>
                <c:pt idx="1651" formatCode="m/d/yyyy">
                  <c:v>39797</c:v>
                </c:pt>
                <c:pt idx="1652" formatCode="m/d/yyyy">
                  <c:v>39794</c:v>
                </c:pt>
                <c:pt idx="1653" formatCode="m/d/yyyy">
                  <c:v>39793</c:v>
                </c:pt>
                <c:pt idx="1654" formatCode="m/d/yyyy">
                  <c:v>39792</c:v>
                </c:pt>
                <c:pt idx="1655" formatCode="m/d/yyyy">
                  <c:v>39791</c:v>
                </c:pt>
                <c:pt idx="1656" formatCode="m/d/yyyy">
                  <c:v>39790</c:v>
                </c:pt>
                <c:pt idx="1657" formatCode="m/d/yyyy">
                  <c:v>39787</c:v>
                </c:pt>
                <c:pt idx="1658" formatCode="m/d/yyyy">
                  <c:v>39786</c:v>
                </c:pt>
                <c:pt idx="1659" formatCode="m/d/yyyy">
                  <c:v>39785</c:v>
                </c:pt>
                <c:pt idx="1660" formatCode="m/d/yyyy">
                  <c:v>39784</c:v>
                </c:pt>
                <c:pt idx="1661" formatCode="m/d/yyyy">
                  <c:v>39783</c:v>
                </c:pt>
                <c:pt idx="1662" formatCode="m/d/yyyy">
                  <c:v>39780</c:v>
                </c:pt>
                <c:pt idx="1663" formatCode="m/d/yyyy">
                  <c:v>39779</c:v>
                </c:pt>
                <c:pt idx="1664" formatCode="m/d/yyyy">
                  <c:v>39778</c:v>
                </c:pt>
                <c:pt idx="1665" formatCode="m/d/yyyy">
                  <c:v>39777</c:v>
                </c:pt>
                <c:pt idx="1666" formatCode="m/d/yyyy">
                  <c:v>39776</c:v>
                </c:pt>
                <c:pt idx="1667" formatCode="m/d/yyyy">
                  <c:v>39773</c:v>
                </c:pt>
                <c:pt idx="1668" formatCode="m/d/yyyy">
                  <c:v>39772</c:v>
                </c:pt>
                <c:pt idx="1669" formatCode="m/d/yyyy">
                  <c:v>39771</c:v>
                </c:pt>
                <c:pt idx="1670" formatCode="m/d/yyyy">
                  <c:v>39770</c:v>
                </c:pt>
                <c:pt idx="1671" formatCode="m/d/yyyy">
                  <c:v>39769</c:v>
                </c:pt>
                <c:pt idx="1672" formatCode="m/d/yyyy">
                  <c:v>39766</c:v>
                </c:pt>
                <c:pt idx="1673" formatCode="m/d/yyyy">
                  <c:v>39765</c:v>
                </c:pt>
                <c:pt idx="1674" formatCode="m/d/yyyy">
                  <c:v>39764</c:v>
                </c:pt>
                <c:pt idx="1675" formatCode="m/d/yyyy">
                  <c:v>39763</c:v>
                </c:pt>
                <c:pt idx="1676" formatCode="m/d/yyyy">
                  <c:v>39762</c:v>
                </c:pt>
                <c:pt idx="1677" formatCode="m/d/yyyy">
                  <c:v>39759</c:v>
                </c:pt>
                <c:pt idx="1678" formatCode="m/d/yyyy">
                  <c:v>39758</c:v>
                </c:pt>
                <c:pt idx="1679" formatCode="m/d/yyyy">
                  <c:v>39757</c:v>
                </c:pt>
                <c:pt idx="1680" formatCode="m/d/yyyy">
                  <c:v>39756</c:v>
                </c:pt>
                <c:pt idx="1681" formatCode="m/d/yyyy">
                  <c:v>39755</c:v>
                </c:pt>
                <c:pt idx="1682" formatCode="m/d/yyyy">
                  <c:v>39752</c:v>
                </c:pt>
                <c:pt idx="1683" formatCode="m/d/yyyy">
                  <c:v>39751</c:v>
                </c:pt>
                <c:pt idx="1684" formatCode="m/d/yyyy">
                  <c:v>39750</c:v>
                </c:pt>
                <c:pt idx="1685" formatCode="m/d/yyyy">
                  <c:v>39749</c:v>
                </c:pt>
                <c:pt idx="1686" formatCode="m/d/yyyy">
                  <c:v>39748</c:v>
                </c:pt>
                <c:pt idx="1687" formatCode="m/d/yyyy">
                  <c:v>39745</c:v>
                </c:pt>
                <c:pt idx="1688" formatCode="m/d/yyyy">
                  <c:v>39744</c:v>
                </c:pt>
                <c:pt idx="1689" formatCode="m/d/yyyy">
                  <c:v>39743</c:v>
                </c:pt>
                <c:pt idx="1690" formatCode="m/d/yyyy">
                  <c:v>39742</c:v>
                </c:pt>
                <c:pt idx="1691" formatCode="m/d/yyyy">
                  <c:v>39741</c:v>
                </c:pt>
                <c:pt idx="1692" formatCode="m/d/yyyy">
                  <c:v>39738</c:v>
                </c:pt>
                <c:pt idx="1693" formatCode="m/d/yyyy">
                  <c:v>39737</c:v>
                </c:pt>
                <c:pt idx="1694" formatCode="m/d/yyyy">
                  <c:v>39736</c:v>
                </c:pt>
                <c:pt idx="1695" formatCode="m/d/yyyy">
                  <c:v>39735</c:v>
                </c:pt>
                <c:pt idx="1696" formatCode="m/d/yyyy">
                  <c:v>39734</c:v>
                </c:pt>
                <c:pt idx="1697" formatCode="m/d/yyyy">
                  <c:v>39731</c:v>
                </c:pt>
                <c:pt idx="1698" formatCode="m/d/yyyy">
                  <c:v>39730</c:v>
                </c:pt>
                <c:pt idx="1699" formatCode="m/d/yyyy">
                  <c:v>39729</c:v>
                </c:pt>
                <c:pt idx="1700" formatCode="m/d/yyyy">
                  <c:v>39728</c:v>
                </c:pt>
                <c:pt idx="1701" formatCode="m/d/yyyy">
                  <c:v>39727</c:v>
                </c:pt>
                <c:pt idx="1702" formatCode="m/d/yyyy">
                  <c:v>39724</c:v>
                </c:pt>
                <c:pt idx="1703" formatCode="m/d/yyyy">
                  <c:v>39723</c:v>
                </c:pt>
                <c:pt idx="1704" formatCode="m/d/yyyy">
                  <c:v>39722</c:v>
                </c:pt>
                <c:pt idx="1705" formatCode="m/d/yyyy">
                  <c:v>39721</c:v>
                </c:pt>
                <c:pt idx="1706" formatCode="m/d/yyyy">
                  <c:v>39720</c:v>
                </c:pt>
                <c:pt idx="1707" formatCode="m/d/yyyy">
                  <c:v>39717</c:v>
                </c:pt>
                <c:pt idx="1708" formatCode="m/d/yyyy">
                  <c:v>39716</c:v>
                </c:pt>
                <c:pt idx="1709" formatCode="m/d/yyyy">
                  <c:v>39715</c:v>
                </c:pt>
                <c:pt idx="1710" formatCode="m/d/yyyy">
                  <c:v>39714</c:v>
                </c:pt>
                <c:pt idx="1711" formatCode="m/d/yyyy">
                  <c:v>39713</c:v>
                </c:pt>
                <c:pt idx="1712" formatCode="m/d/yyyy">
                  <c:v>39710</c:v>
                </c:pt>
                <c:pt idx="1713" formatCode="m/d/yyyy">
                  <c:v>39709</c:v>
                </c:pt>
                <c:pt idx="1714" formatCode="m/d/yyyy">
                  <c:v>39708</c:v>
                </c:pt>
                <c:pt idx="1715" formatCode="m/d/yyyy">
                  <c:v>39707</c:v>
                </c:pt>
                <c:pt idx="1716" formatCode="m/d/yyyy">
                  <c:v>39706</c:v>
                </c:pt>
                <c:pt idx="1717" formatCode="m/d/yyyy">
                  <c:v>39703</c:v>
                </c:pt>
                <c:pt idx="1718" formatCode="m/d/yyyy">
                  <c:v>39702</c:v>
                </c:pt>
                <c:pt idx="1719" formatCode="m/d/yyyy">
                  <c:v>39701</c:v>
                </c:pt>
                <c:pt idx="1720" formatCode="m/d/yyyy">
                  <c:v>39700</c:v>
                </c:pt>
                <c:pt idx="1721" formatCode="m/d/yyyy">
                  <c:v>39699</c:v>
                </c:pt>
                <c:pt idx="1722" formatCode="m/d/yyyy">
                  <c:v>39696</c:v>
                </c:pt>
                <c:pt idx="1723" formatCode="m/d/yyyy">
                  <c:v>39695</c:v>
                </c:pt>
                <c:pt idx="1724" formatCode="m/d/yyyy">
                  <c:v>39694</c:v>
                </c:pt>
                <c:pt idx="1725" formatCode="m/d/yyyy">
                  <c:v>39693</c:v>
                </c:pt>
                <c:pt idx="1726" formatCode="m/d/yyyy">
                  <c:v>39692</c:v>
                </c:pt>
                <c:pt idx="1727" formatCode="m/d/yyyy">
                  <c:v>39689</c:v>
                </c:pt>
                <c:pt idx="1728" formatCode="m/d/yyyy">
                  <c:v>39688</c:v>
                </c:pt>
                <c:pt idx="1729" formatCode="m/d/yyyy">
                  <c:v>39687</c:v>
                </c:pt>
                <c:pt idx="1730" formatCode="m/d/yyyy">
                  <c:v>39686</c:v>
                </c:pt>
                <c:pt idx="1731" formatCode="m/d/yyyy">
                  <c:v>39682</c:v>
                </c:pt>
                <c:pt idx="1732" formatCode="m/d/yyyy">
                  <c:v>39681</c:v>
                </c:pt>
                <c:pt idx="1733" formatCode="m/d/yyyy">
                  <c:v>39680</c:v>
                </c:pt>
                <c:pt idx="1734" formatCode="m/d/yyyy">
                  <c:v>39679</c:v>
                </c:pt>
                <c:pt idx="1735" formatCode="m/d/yyyy">
                  <c:v>39678</c:v>
                </c:pt>
                <c:pt idx="1736" formatCode="m/d/yyyy">
                  <c:v>39675</c:v>
                </c:pt>
                <c:pt idx="1737" formatCode="m/d/yyyy">
                  <c:v>39674</c:v>
                </c:pt>
                <c:pt idx="1738" formatCode="m/d/yyyy">
                  <c:v>39673</c:v>
                </c:pt>
                <c:pt idx="1739" formatCode="m/d/yyyy">
                  <c:v>39672</c:v>
                </c:pt>
                <c:pt idx="1740" formatCode="m/d/yyyy">
                  <c:v>39671</c:v>
                </c:pt>
                <c:pt idx="1741" formatCode="m/d/yyyy">
                  <c:v>39668</c:v>
                </c:pt>
                <c:pt idx="1742" formatCode="m/d/yyyy">
                  <c:v>39667</c:v>
                </c:pt>
                <c:pt idx="1743" formatCode="m/d/yyyy">
                  <c:v>39666</c:v>
                </c:pt>
                <c:pt idx="1744" formatCode="m/d/yyyy">
                  <c:v>39665</c:v>
                </c:pt>
                <c:pt idx="1745" formatCode="m/d/yyyy">
                  <c:v>39664</c:v>
                </c:pt>
                <c:pt idx="1746" formatCode="m/d/yyyy">
                  <c:v>39661</c:v>
                </c:pt>
                <c:pt idx="1747" formatCode="m/d/yyyy">
                  <c:v>39660</c:v>
                </c:pt>
                <c:pt idx="1748" formatCode="m/d/yyyy">
                  <c:v>39659</c:v>
                </c:pt>
                <c:pt idx="1749" formatCode="m/d/yyyy">
                  <c:v>39658</c:v>
                </c:pt>
                <c:pt idx="1750" formatCode="m/d/yyyy">
                  <c:v>39657</c:v>
                </c:pt>
                <c:pt idx="1751" formatCode="m/d/yyyy">
                  <c:v>39654</c:v>
                </c:pt>
                <c:pt idx="1752" formatCode="m/d/yyyy">
                  <c:v>39653</c:v>
                </c:pt>
                <c:pt idx="1753" formatCode="m/d/yyyy">
                  <c:v>39652</c:v>
                </c:pt>
                <c:pt idx="1754" formatCode="m/d/yyyy">
                  <c:v>39651</c:v>
                </c:pt>
                <c:pt idx="1755" formatCode="m/d/yyyy">
                  <c:v>39650</c:v>
                </c:pt>
                <c:pt idx="1756" formatCode="m/d/yyyy">
                  <c:v>39647</c:v>
                </c:pt>
                <c:pt idx="1757" formatCode="m/d/yyyy">
                  <c:v>39646</c:v>
                </c:pt>
                <c:pt idx="1758" formatCode="m/d/yyyy">
                  <c:v>39645</c:v>
                </c:pt>
                <c:pt idx="1759" formatCode="m/d/yyyy">
                  <c:v>39644</c:v>
                </c:pt>
                <c:pt idx="1760" formatCode="m/d/yyyy">
                  <c:v>39643</c:v>
                </c:pt>
                <c:pt idx="1761" formatCode="m/d/yyyy">
                  <c:v>39640</c:v>
                </c:pt>
                <c:pt idx="1762" formatCode="m/d/yyyy">
                  <c:v>39639</c:v>
                </c:pt>
                <c:pt idx="1763" formatCode="m/d/yyyy">
                  <c:v>39638</c:v>
                </c:pt>
                <c:pt idx="1764" formatCode="m/d/yyyy">
                  <c:v>39637</c:v>
                </c:pt>
                <c:pt idx="1765" formatCode="m/d/yyyy">
                  <c:v>39636</c:v>
                </c:pt>
                <c:pt idx="1766" formatCode="m/d/yyyy">
                  <c:v>39633</c:v>
                </c:pt>
                <c:pt idx="1767" formatCode="m/d/yyyy">
                  <c:v>39632</c:v>
                </c:pt>
                <c:pt idx="1768" formatCode="m/d/yyyy">
                  <c:v>39631</c:v>
                </c:pt>
                <c:pt idx="1769" formatCode="m/d/yyyy">
                  <c:v>39630</c:v>
                </c:pt>
                <c:pt idx="1770" formatCode="m/d/yyyy">
                  <c:v>39629</c:v>
                </c:pt>
                <c:pt idx="1771" formatCode="m/d/yyyy">
                  <c:v>39626</c:v>
                </c:pt>
                <c:pt idx="1772" formatCode="m/d/yyyy">
                  <c:v>39625</c:v>
                </c:pt>
                <c:pt idx="1773" formatCode="m/d/yyyy">
                  <c:v>39624</c:v>
                </c:pt>
                <c:pt idx="1774" formatCode="m/d/yyyy">
                  <c:v>39623</c:v>
                </c:pt>
                <c:pt idx="1775" formatCode="m/d/yyyy">
                  <c:v>39622</c:v>
                </c:pt>
                <c:pt idx="1776" formatCode="m/d/yyyy">
                  <c:v>39619</c:v>
                </c:pt>
                <c:pt idx="1777" formatCode="m/d/yyyy">
                  <c:v>39618</c:v>
                </c:pt>
                <c:pt idx="1778" formatCode="m/d/yyyy">
                  <c:v>39617</c:v>
                </c:pt>
                <c:pt idx="1779" formatCode="m/d/yyyy">
                  <c:v>39616</c:v>
                </c:pt>
                <c:pt idx="1780" formatCode="m/d/yyyy">
                  <c:v>39615</c:v>
                </c:pt>
                <c:pt idx="1781" formatCode="m/d/yyyy">
                  <c:v>39612</c:v>
                </c:pt>
                <c:pt idx="1782" formatCode="m/d/yyyy">
                  <c:v>39611</c:v>
                </c:pt>
                <c:pt idx="1783" formatCode="m/d/yyyy">
                  <c:v>39610</c:v>
                </c:pt>
                <c:pt idx="1784" formatCode="m/d/yyyy">
                  <c:v>39609</c:v>
                </c:pt>
                <c:pt idx="1785" formatCode="m/d/yyyy">
                  <c:v>39608</c:v>
                </c:pt>
                <c:pt idx="1786" formatCode="m/d/yyyy">
                  <c:v>39605</c:v>
                </c:pt>
                <c:pt idx="1787" formatCode="m/d/yyyy">
                  <c:v>39604</c:v>
                </c:pt>
                <c:pt idx="1788" formatCode="m/d/yyyy">
                  <c:v>39603</c:v>
                </c:pt>
                <c:pt idx="1789" formatCode="m/d/yyyy">
                  <c:v>39602</c:v>
                </c:pt>
                <c:pt idx="1790" formatCode="m/d/yyyy">
                  <c:v>39601</c:v>
                </c:pt>
                <c:pt idx="1791" formatCode="m/d/yyyy">
                  <c:v>39598</c:v>
                </c:pt>
                <c:pt idx="1792" formatCode="m/d/yyyy">
                  <c:v>39597</c:v>
                </c:pt>
                <c:pt idx="1793" formatCode="m/d/yyyy">
                  <c:v>39596</c:v>
                </c:pt>
                <c:pt idx="1794" formatCode="m/d/yyyy">
                  <c:v>39595</c:v>
                </c:pt>
                <c:pt idx="1795" formatCode="m/d/yyyy">
                  <c:v>39591</c:v>
                </c:pt>
                <c:pt idx="1796" formatCode="m/d/yyyy">
                  <c:v>39590</c:v>
                </c:pt>
                <c:pt idx="1797" formatCode="m/d/yyyy">
                  <c:v>39589</c:v>
                </c:pt>
                <c:pt idx="1798" formatCode="m/d/yyyy">
                  <c:v>39588</c:v>
                </c:pt>
                <c:pt idx="1799" formatCode="m/d/yyyy">
                  <c:v>39587</c:v>
                </c:pt>
                <c:pt idx="1800" formatCode="m/d/yyyy">
                  <c:v>39584</c:v>
                </c:pt>
                <c:pt idx="1801" formatCode="m/d/yyyy">
                  <c:v>39583</c:v>
                </c:pt>
                <c:pt idx="1802" formatCode="m/d/yyyy">
                  <c:v>39582</c:v>
                </c:pt>
                <c:pt idx="1803" formatCode="m/d/yyyy">
                  <c:v>39581</c:v>
                </c:pt>
                <c:pt idx="1804" formatCode="m/d/yyyy">
                  <c:v>39580</c:v>
                </c:pt>
                <c:pt idx="1805" formatCode="m/d/yyyy">
                  <c:v>39577</c:v>
                </c:pt>
                <c:pt idx="1806" formatCode="m/d/yyyy">
                  <c:v>39576</c:v>
                </c:pt>
                <c:pt idx="1807" formatCode="m/d/yyyy">
                  <c:v>39575</c:v>
                </c:pt>
                <c:pt idx="1808" formatCode="m/d/yyyy">
                  <c:v>39574</c:v>
                </c:pt>
                <c:pt idx="1809" formatCode="m/d/yyyy">
                  <c:v>39570</c:v>
                </c:pt>
                <c:pt idx="1810" formatCode="m/d/yyyy">
                  <c:v>39569</c:v>
                </c:pt>
                <c:pt idx="1811" formatCode="m/d/yyyy">
                  <c:v>39568</c:v>
                </c:pt>
                <c:pt idx="1812" formatCode="m/d/yyyy">
                  <c:v>39567</c:v>
                </c:pt>
                <c:pt idx="1813" formatCode="m/d/yyyy">
                  <c:v>39566</c:v>
                </c:pt>
                <c:pt idx="1814" formatCode="m/d/yyyy">
                  <c:v>39563</c:v>
                </c:pt>
                <c:pt idx="1815" formatCode="m/d/yyyy">
                  <c:v>39562</c:v>
                </c:pt>
                <c:pt idx="1816" formatCode="m/d/yyyy">
                  <c:v>39561</c:v>
                </c:pt>
                <c:pt idx="1817" formatCode="m/d/yyyy">
                  <c:v>39560</c:v>
                </c:pt>
                <c:pt idx="1818" formatCode="m/d/yyyy">
                  <c:v>39559</c:v>
                </c:pt>
                <c:pt idx="1819" formatCode="m/d/yyyy">
                  <c:v>39556</c:v>
                </c:pt>
                <c:pt idx="1820" formatCode="m/d/yyyy">
                  <c:v>39555</c:v>
                </c:pt>
                <c:pt idx="1821" formatCode="m/d/yyyy">
                  <c:v>39554</c:v>
                </c:pt>
                <c:pt idx="1822" formatCode="m/d/yyyy">
                  <c:v>39553</c:v>
                </c:pt>
                <c:pt idx="1823" formatCode="m/d/yyyy">
                  <c:v>39552</c:v>
                </c:pt>
                <c:pt idx="1824" formatCode="m/d/yyyy">
                  <c:v>39549</c:v>
                </c:pt>
                <c:pt idx="1825" formatCode="m/d/yyyy">
                  <c:v>39548</c:v>
                </c:pt>
                <c:pt idx="1826" formatCode="m/d/yyyy">
                  <c:v>39547</c:v>
                </c:pt>
                <c:pt idx="1827" formatCode="m/d/yyyy">
                  <c:v>39546</c:v>
                </c:pt>
                <c:pt idx="1828" formatCode="m/d/yyyy">
                  <c:v>39545</c:v>
                </c:pt>
                <c:pt idx="1829" formatCode="m/d/yyyy">
                  <c:v>39542</c:v>
                </c:pt>
                <c:pt idx="1830" formatCode="m/d/yyyy">
                  <c:v>39541</c:v>
                </c:pt>
                <c:pt idx="1831" formatCode="m/d/yyyy">
                  <c:v>39540</c:v>
                </c:pt>
                <c:pt idx="1832" formatCode="m/d/yyyy">
                  <c:v>39539</c:v>
                </c:pt>
                <c:pt idx="1833" formatCode="m/d/yyyy">
                  <c:v>39538</c:v>
                </c:pt>
                <c:pt idx="1834" formatCode="m/d/yyyy">
                  <c:v>39535</c:v>
                </c:pt>
                <c:pt idx="1835" formatCode="m/d/yyyy">
                  <c:v>39534</c:v>
                </c:pt>
                <c:pt idx="1836" formatCode="m/d/yyyy">
                  <c:v>39533</c:v>
                </c:pt>
                <c:pt idx="1837" formatCode="m/d/yyyy">
                  <c:v>39532</c:v>
                </c:pt>
                <c:pt idx="1838" formatCode="m/d/yyyy">
                  <c:v>39527</c:v>
                </c:pt>
                <c:pt idx="1839" formatCode="m/d/yyyy">
                  <c:v>39526</c:v>
                </c:pt>
                <c:pt idx="1840" formatCode="m/d/yyyy">
                  <c:v>39525</c:v>
                </c:pt>
                <c:pt idx="1841" formatCode="m/d/yyyy">
                  <c:v>39524</c:v>
                </c:pt>
                <c:pt idx="1842" formatCode="m/d/yyyy">
                  <c:v>39521</c:v>
                </c:pt>
                <c:pt idx="1843" formatCode="m/d/yyyy">
                  <c:v>39520</c:v>
                </c:pt>
                <c:pt idx="1844" formatCode="m/d/yyyy">
                  <c:v>39519</c:v>
                </c:pt>
                <c:pt idx="1845" formatCode="m/d/yyyy">
                  <c:v>39518</c:v>
                </c:pt>
                <c:pt idx="1846" formatCode="m/d/yyyy">
                  <c:v>39517</c:v>
                </c:pt>
                <c:pt idx="1847" formatCode="m/d/yyyy">
                  <c:v>39514</c:v>
                </c:pt>
                <c:pt idx="1848" formatCode="m/d/yyyy">
                  <c:v>39513</c:v>
                </c:pt>
                <c:pt idx="1849" formatCode="m/d/yyyy">
                  <c:v>39512</c:v>
                </c:pt>
                <c:pt idx="1850" formatCode="m/d/yyyy">
                  <c:v>39511</c:v>
                </c:pt>
                <c:pt idx="1851" formatCode="m/d/yyyy">
                  <c:v>39510</c:v>
                </c:pt>
                <c:pt idx="1852" formatCode="m/d/yyyy">
                  <c:v>39507</c:v>
                </c:pt>
                <c:pt idx="1853" formatCode="m/d/yyyy">
                  <c:v>39506</c:v>
                </c:pt>
                <c:pt idx="1854" formatCode="m/d/yyyy">
                  <c:v>39505</c:v>
                </c:pt>
                <c:pt idx="1855" formatCode="m/d/yyyy">
                  <c:v>39504</c:v>
                </c:pt>
                <c:pt idx="1856" formatCode="m/d/yyyy">
                  <c:v>39503</c:v>
                </c:pt>
                <c:pt idx="1857" formatCode="m/d/yyyy">
                  <c:v>39500</c:v>
                </c:pt>
                <c:pt idx="1858" formatCode="m/d/yyyy">
                  <c:v>39499</c:v>
                </c:pt>
                <c:pt idx="1859" formatCode="m/d/yyyy">
                  <c:v>39498</c:v>
                </c:pt>
                <c:pt idx="1860" formatCode="m/d/yyyy">
                  <c:v>39497</c:v>
                </c:pt>
                <c:pt idx="1861" formatCode="m/d/yyyy">
                  <c:v>39496</c:v>
                </c:pt>
                <c:pt idx="1862" formatCode="m/d/yyyy">
                  <c:v>39493</c:v>
                </c:pt>
                <c:pt idx="1863" formatCode="m/d/yyyy">
                  <c:v>39492</c:v>
                </c:pt>
                <c:pt idx="1864" formatCode="m/d/yyyy">
                  <c:v>39491</c:v>
                </c:pt>
                <c:pt idx="1865" formatCode="m/d/yyyy">
                  <c:v>39490</c:v>
                </c:pt>
                <c:pt idx="1866" formatCode="m/d/yyyy">
                  <c:v>39489</c:v>
                </c:pt>
                <c:pt idx="1867" formatCode="m/d/yyyy">
                  <c:v>39486</c:v>
                </c:pt>
                <c:pt idx="1868" formatCode="m/d/yyyy">
                  <c:v>39485</c:v>
                </c:pt>
                <c:pt idx="1869" formatCode="m/d/yyyy">
                  <c:v>39484</c:v>
                </c:pt>
                <c:pt idx="1870" formatCode="m/d/yyyy">
                  <c:v>39483</c:v>
                </c:pt>
                <c:pt idx="1871" formatCode="m/d/yyyy">
                  <c:v>39482</c:v>
                </c:pt>
                <c:pt idx="1872" formatCode="m/d/yyyy">
                  <c:v>39479</c:v>
                </c:pt>
                <c:pt idx="1873" formatCode="m/d/yyyy">
                  <c:v>39478</c:v>
                </c:pt>
                <c:pt idx="1874" formatCode="m/d/yyyy">
                  <c:v>39477</c:v>
                </c:pt>
                <c:pt idx="1875" formatCode="m/d/yyyy">
                  <c:v>39476</c:v>
                </c:pt>
                <c:pt idx="1876" formatCode="m/d/yyyy">
                  <c:v>39475</c:v>
                </c:pt>
                <c:pt idx="1877" formatCode="m/d/yyyy">
                  <c:v>39472</c:v>
                </c:pt>
                <c:pt idx="1878" formatCode="m/d/yyyy">
                  <c:v>39471</c:v>
                </c:pt>
                <c:pt idx="1879" formatCode="m/d/yyyy">
                  <c:v>39470</c:v>
                </c:pt>
                <c:pt idx="1880" formatCode="m/d/yyyy">
                  <c:v>39469</c:v>
                </c:pt>
                <c:pt idx="1881" formatCode="m/d/yyyy">
                  <c:v>39468</c:v>
                </c:pt>
                <c:pt idx="1882" formatCode="m/d/yyyy">
                  <c:v>39465</c:v>
                </c:pt>
                <c:pt idx="1883" formatCode="m/d/yyyy">
                  <c:v>39464</c:v>
                </c:pt>
                <c:pt idx="1884" formatCode="m/d/yyyy">
                  <c:v>39463</c:v>
                </c:pt>
                <c:pt idx="1885" formatCode="m/d/yyyy">
                  <c:v>39462</c:v>
                </c:pt>
                <c:pt idx="1886" formatCode="m/d/yyyy">
                  <c:v>39461</c:v>
                </c:pt>
                <c:pt idx="1887" formatCode="m/d/yyyy">
                  <c:v>39458</c:v>
                </c:pt>
                <c:pt idx="1888" formatCode="m/d/yyyy">
                  <c:v>39457</c:v>
                </c:pt>
                <c:pt idx="1889" formatCode="m/d/yyyy">
                  <c:v>39456</c:v>
                </c:pt>
                <c:pt idx="1890" formatCode="m/d/yyyy">
                  <c:v>39455</c:v>
                </c:pt>
                <c:pt idx="1891" formatCode="m/d/yyyy">
                  <c:v>39454</c:v>
                </c:pt>
                <c:pt idx="1892" formatCode="m/d/yyyy">
                  <c:v>39451</c:v>
                </c:pt>
                <c:pt idx="1893" formatCode="m/d/yyyy">
                  <c:v>39450</c:v>
                </c:pt>
                <c:pt idx="1894" formatCode="m/d/yyyy">
                  <c:v>39449</c:v>
                </c:pt>
                <c:pt idx="1895" formatCode="m/d/yyyy">
                  <c:v>39440</c:v>
                </c:pt>
                <c:pt idx="1896" formatCode="m/d/yyyy">
                  <c:v>39437</c:v>
                </c:pt>
                <c:pt idx="1897" formatCode="m/d/yyyy">
                  <c:v>39436</c:v>
                </c:pt>
                <c:pt idx="1898" formatCode="m/d/yyyy">
                  <c:v>39435</c:v>
                </c:pt>
                <c:pt idx="1899" formatCode="m/d/yyyy">
                  <c:v>39434</c:v>
                </c:pt>
                <c:pt idx="1900" formatCode="m/d/yyyy">
                  <c:v>39433</c:v>
                </c:pt>
                <c:pt idx="1901" formatCode="m/d/yyyy">
                  <c:v>39430</c:v>
                </c:pt>
                <c:pt idx="1902" formatCode="m/d/yyyy">
                  <c:v>39429</c:v>
                </c:pt>
                <c:pt idx="1903" formatCode="m/d/yyyy">
                  <c:v>39428</c:v>
                </c:pt>
                <c:pt idx="1904" formatCode="m/d/yyyy">
                  <c:v>39427</c:v>
                </c:pt>
                <c:pt idx="1905" formatCode="m/d/yyyy">
                  <c:v>39426</c:v>
                </c:pt>
                <c:pt idx="1906" formatCode="m/d/yyyy">
                  <c:v>39423</c:v>
                </c:pt>
                <c:pt idx="1907" formatCode="m/d/yyyy">
                  <c:v>39422</c:v>
                </c:pt>
                <c:pt idx="1908" formatCode="m/d/yyyy">
                  <c:v>39421</c:v>
                </c:pt>
                <c:pt idx="1909" formatCode="m/d/yyyy">
                  <c:v>39420</c:v>
                </c:pt>
                <c:pt idx="1910" formatCode="m/d/yyyy">
                  <c:v>39419</c:v>
                </c:pt>
                <c:pt idx="1911" formatCode="m/d/yyyy">
                  <c:v>39416</c:v>
                </c:pt>
                <c:pt idx="1912" formatCode="m/d/yyyy">
                  <c:v>39415</c:v>
                </c:pt>
                <c:pt idx="1913" formatCode="m/d/yyyy">
                  <c:v>39414</c:v>
                </c:pt>
                <c:pt idx="1914" formatCode="m/d/yyyy">
                  <c:v>39413</c:v>
                </c:pt>
                <c:pt idx="1915" formatCode="m/d/yyyy">
                  <c:v>39412</c:v>
                </c:pt>
                <c:pt idx="1916" formatCode="m/d/yyyy">
                  <c:v>39409</c:v>
                </c:pt>
                <c:pt idx="1917" formatCode="m/d/yyyy">
                  <c:v>39408</c:v>
                </c:pt>
                <c:pt idx="1918" formatCode="m/d/yyyy">
                  <c:v>39407</c:v>
                </c:pt>
                <c:pt idx="1919" formatCode="m/d/yyyy">
                  <c:v>39406</c:v>
                </c:pt>
                <c:pt idx="1920" formatCode="m/d/yyyy">
                  <c:v>39405</c:v>
                </c:pt>
                <c:pt idx="1921" formatCode="m/d/yyyy">
                  <c:v>39402</c:v>
                </c:pt>
                <c:pt idx="1922" formatCode="m/d/yyyy">
                  <c:v>39401</c:v>
                </c:pt>
                <c:pt idx="1923" formatCode="m/d/yyyy">
                  <c:v>39400</c:v>
                </c:pt>
                <c:pt idx="1924" formatCode="m/d/yyyy">
                  <c:v>39399</c:v>
                </c:pt>
                <c:pt idx="1925" formatCode="m/d/yyyy">
                  <c:v>39398</c:v>
                </c:pt>
                <c:pt idx="1926" formatCode="m/d/yyyy">
                  <c:v>39395</c:v>
                </c:pt>
                <c:pt idx="1927" formatCode="m/d/yyyy">
                  <c:v>39394</c:v>
                </c:pt>
                <c:pt idx="1928" formatCode="m/d/yyyy">
                  <c:v>39393</c:v>
                </c:pt>
                <c:pt idx="1929" formatCode="m/d/yyyy">
                  <c:v>39392</c:v>
                </c:pt>
                <c:pt idx="1930" formatCode="m/d/yyyy">
                  <c:v>39391</c:v>
                </c:pt>
                <c:pt idx="1931" formatCode="m/d/yyyy">
                  <c:v>39388</c:v>
                </c:pt>
                <c:pt idx="1932" formatCode="m/d/yyyy">
                  <c:v>39387</c:v>
                </c:pt>
                <c:pt idx="1933" formatCode="m/d/yyyy">
                  <c:v>39386</c:v>
                </c:pt>
                <c:pt idx="1934" formatCode="m/d/yyyy">
                  <c:v>39385</c:v>
                </c:pt>
                <c:pt idx="1935" formatCode="m/d/yyyy">
                  <c:v>39384</c:v>
                </c:pt>
                <c:pt idx="1936" formatCode="m/d/yyyy">
                  <c:v>39381</c:v>
                </c:pt>
                <c:pt idx="1937" formatCode="m/d/yyyy">
                  <c:v>39380</c:v>
                </c:pt>
                <c:pt idx="1938" formatCode="m/d/yyyy">
                  <c:v>39379</c:v>
                </c:pt>
                <c:pt idx="1939" formatCode="m/d/yyyy">
                  <c:v>39378</c:v>
                </c:pt>
                <c:pt idx="1940" formatCode="m/d/yyyy">
                  <c:v>39377</c:v>
                </c:pt>
                <c:pt idx="1941" formatCode="m/d/yyyy">
                  <c:v>39374</c:v>
                </c:pt>
                <c:pt idx="1942" formatCode="m/d/yyyy">
                  <c:v>39373</c:v>
                </c:pt>
                <c:pt idx="1943" formatCode="m/d/yyyy">
                  <c:v>39372</c:v>
                </c:pt>
                <c:pt idx="1944" formatCode="m/d/yyyy">
                  <c:v>39371</c:v>
                </c:pt>
                <c:pt idx="1945" formatCode="m/d/yyyy">
                  <c:v>39370</c:v>
                </c:pt>
                <c:pt idx="1946" formatCode="m/d/yyyy">
                  <c:v>39367</c:v>
                </c:pt>
                <c:pt idx="1947" formatCode="m/d/yyyy">
                  <c:v>39366</c:v>
                </c:pt>
                <c:pt idx="1948" formatCode="m/d/yyyy">
                  <c:v>39365</c:v>
                </c:pt>
                <c:pt idx="1949" formatCode="m/d/yyyy">
                  <c:v>39364</c:v>
                </c:pt>
                <c:pt idx="1950" formatCode="m/d/yyyy">
                  <c:v>39363</c:v>
                </c:pt>
                <c:pt idx="1951" formatCode="m/d/yyyy">
                  <c:v>39360</c:v>
                </c:pt>
                <c:pt idx="1952" formatCode="m/d/yyyy">
                  <c:v>39359</c:v>
                </c:pt>
                <c:pt idx="1953" formatCode="m/d/yyyy">
                  <c:v>39358</c:v>
                </c:pt>
                <c:pt idx="1954" formatCode="m/d/yyyy">
                  <c:v>39357</c:v>
                </c:pt>
                <c:pt idx="1955" formatCode="m/d/yyyy">
                  <c:v>39356</c:v>
                </c:pt>
                <c:pt idx="1956" formatCode="m/d/yyyy">
                  <c:v>39353</c:v>
                </c:pt>
                <c:pt idx="1957" formatCode="m/d/yyyy">
                  <c:v>39352</c:v>
                </c:pt>
                <c:pt idx="1958" formatCode="m/d/yyyy">
                  <c:v>39351</c:v>
                </c:pt>
                <c:pt idx="1959" formatCode="m/d/yyyy">
                  <c:v>39350</c:v>
                </c:pt>
                <c:pt idx="1960" formatCode="m/d/yyyy">
                  <c:v>39349</c:v>
                </c:pt>
                <c:pt idx="1961" formatCode="m/d/yyyy">
                  <c:v>39346</c:v>
                </c:pt>
                <c:pt idx="1962" formatCode="m/d/yyyy">
                  <c:v>39345</c:v>
                </c:pt>
                <c:pt idx="1963" formatCode="m/d/yyyy">
                  <c:v>39344</c:v>
                </c:pt>
                <c:pt idx="1964" formatCode="m/d/yyyy">
                  <c:v>39343</c:v>
                </c:pt>
                <c:pt idx="1965" formatCode="m/d/yyyy">
                  <c:v>39342</c:v>
                </c:pt>
                <c:pt idx="1966" formatCode="m/d/yyyy">
                  <c:v>39339</c:v>
                </c:pt>
                <c:pt idx="1967" formatCode="m/d/yyyy">
                  <c:v>39338</c:v>
                </c:pt>
                <c:pt idx="1968" formatCode="m/d/yyyy">
                  <c:v>39337</c:v>
                </c:pt>
                <c:pt idx="1969" formatCode="m/d/yyyy">
                  <c:v>39336</c:v>
                </c:pt>
                <c:pt idx="1970" formatCode="m/d/yyyy">
                  <c:v>39335</c:v>
                </c:pt>
                <c:pt idx="1971" formatCode="m/d/yyyy">
                  <c:v>39332</c:v>
                </c:pt>
                <c:pt idx="1972" formatCode="m/d/yyyy">
                  <c:v>39331</c:v>
                </c:pt>
                <c:pt idx="1973" formatCode="m/d/yyyy">
                  <c:v>39330</c:v>
                </c:pt>
                <c:pt idx="1974" formatCode="m/d/yyyy">
                  <c:v>39329</c:v>
                </c:pt>
                <c:pt idx="1975" formatCode="m/d/yyyy">
                  <c:v>39328</c:v>
                </c:pt>
                <c:pt idx="1976" formatCode="m/d/yyyy">
                  <c:v>39325</c:v>
                </c:pt>
                <c:pt idx="1977" formatCode="m/d/yyyy">
                  <c:v>39324</c:v>
                </c:pt>
                <c:pt idx="1978" formatCode="m/d/yyyy">
                  <c:v>39323</c:v>
                </c:pt>
                <c:pt idx="1979" formatCode="m/d/yyyy">
                  <c:v>39322</c:v>
                </c:pt>
                <c:pt idx="1980" formatCode="m/d/yyyy">
                  <c:v>39318</c:v>
                </c:pt>
                <c:pt idx="1981" formatCode="m/d/yyyy">
                  <c:v>39317</c:v>
                </c:pt>
                <c:pt idx="1982" formatCode="m/d/yyyy">
                  <c:v>39316</c:v>
                </c:pt>
                <c:pt idx="1983" formatCode="m/d/yyyy">
                  <c:v>39315</c:v>
                </c:pt>
                <c:pt idx="1984" formatCode="m/d/yyyy">
                  <c:v>39314</c:v>
                </c:pt>
                <c:pt idx="1985" formatCode="m/d/yyyy">
                  <c:v>39311</c:v>
                </c:pt>
                <c:pt idx="1986" formatCode="m/d/yyyy">
                  <c:v>39310</c:v>
                </c:pt>
                <c:pt idx="1987" formatCode="m/d/yyyy">
                  <c:v>39309</c:v>
                </c:pt>
                <c:pt idx="1988" formatCode="m/d/yyyy">
                  <c:v>39308</c:v>
                </c:pt>
                <c:pt idx="1989" formatCode="m/d/yyyy">
                  <c:v>39307</c:v>
                </c:pt>
                <c:pt idx="1990" formatCode="m/d/yyyy">
                  <c:v>39304</c:v>
                </c:pt>
                <c:pt idx="1991" formatCode="m/d/yyyy">
                  <c:v>39303</c:v>
                </c:pt>
                <c:pt idx="1992" formatCode="m/d/yyyy">
                  <c:v>39302</c:v>
                </c:pt>
                <c:pt idx="1993" formatCode="m/d/yyyy">
                  <c:v>39301</c:v>
                </c:pt>
                <c:pt idx="1994" formatCode="m/d/yyyy">
                  <c:v>39300</c:v>
                </c:pt>
                <c:pt idx="1995" formatCode="m/d/yyyy">
                  <c:v>39297</c:v>
                </c:pt>
                <c:pt idx="1996" formatCode="m/d/yyyy">
                  <c:v>39296</c:v>
                </c:pt>
                <c:pt idx="1997" formatCode="m/d/yyyy">
                  <c:v>39295</c:v>
                </c:pt>
                <c:pt idx="1998" formatCode="m/d/yyyy">
                  <c:v>39294</c:v>
                </c:pt>
                <c:pt idx="1999" formatCode="m/d/yyyy">
                  <c:v>39293</c:v>
                </c:pt>
                <c:pt idx="2000" formatCode="m/d/yyyy">
                  <c:v>39290</c:v>
                </c:pt>
                <c:pt idx="2001" formatCode="m/d/yyyy">
                  <c:v>39289</c:v>
                </c:pt>
                <c:pt idx="2002" formatCode="m/d/yyyy">
                  <c:v>39288</c:v>
                </c:pt>
                <c:pt idx="2003" formatCode="m/d/yyyy">
                  <c:v>39287</c:v>
                </c:pt>
                <c:pt idx="2004" formatCode="m/d/yyyy">
                  <c:v>39286</c:v>
                </c:pt>
                <c:pt idx="2005" formatCode="m/d/yyyy">
                  <c:v>39283</c:v>
                </c:pt>
                <c:pt idx="2006" formatCode="m/d/yyyy">
                  <c:v>39282</c:v>
                </c:pt>
                <c:pt idx="2007" formatCode="m/d/yyyy">
                  <c:v>39281</c:v>
                </c:pt>
                <c:pt idx="2008" formatCode="m/d/yyyy">
                  <c:v>39280</c:v>
                </c:pt>
                <c:pt idx="2009" formatCode="m/d/yyyy">
                  <c:v>39279</c:v>
                </c:pt>
                <c:pt idx="2010" formatCode="m/d/yyyy">
                  <c:v>39276</c:v>
                </c:pt>
                <c:pt idx="2011" formatCode="m/d/yyyy">
                  <c:v>39275</c:v>
                </c:pt>
                <c:pt idx="2012" formatCode="m/d/yyyy">
                  <c:v>39274</c:v>
                </c:pt>
                <c:pt idx="2013" formatCode="m/d/yyyy">
                  <c:v>39273</c:v>
                </c:pt>
                <c:pt idx="2014" formatCode="m/d/yyyy">
                  <c:v>39272</c:v>
                </c:pt>
                <c:pt idx="2015" formatCode="m/d/yyyy">
                  <c:v>39269</c:v>
                </c:pt>
                <c:pt idx="2016" formatCode="m/d/yyyy">
                  <c:v>39268</c:v>
                </c:pt>
                <c:pt idx="2017" formatCode="m/d/yyyy">
                  <c:v>39267</c:v>
                </c:pt>
                <c:pt idx="2018" formatCode="m/d/yyyy">
                  <c:v>39266</c:v>
                </c:pt>
                <c:pt idx="2019" formatCode="m/d/yyyy">
                  <c:v>39265</c:v>
                </c:pt>
                <c:pt idx="2020" formatCode="m/d/yyyy">
                  <c:v>39262</c:v>
                </c:pt>
                <c:pt idx="2021" formatCode="m/d/yyyy">
                  <c:v>39261</c:v>
                </c:pt>
                <c:pt idx="2022" formatCode="m/d/yyyy">
                  <c:v>39260</c:v>
                </c:pt>
                <c:pt idx="2023" formatCode="m/d/yyyy">
                  <c:v>39259</c:v>
                </c:pt>
                <c:pt idx="2024" formatCode="m/d/yyyy">
                  <c:v>39258</c:v>
                </c:pt>
                <c:pt idx="2025" formatCode="m/d/yyyy">
                  <c:v>39255</c:v>
                </c:pt>
                <c:pt idx="2026" formatCode="m/d/yyyy">
                  <c:v>39254</c:v>
                </c:pt>
                <c:pt idx="2027" formatCode="m/d/yyyy">
                  <c:v>39253</c:v>
                </c:pt>
                <c:pt idx="2028" formatCode="m/d/yyyy">
                  <c:v>39252</c:v>
                </c:pt>
                <c:pt idx="2029" formatCode="m/d/yyyy">
                  <c:v>39251</c:v>
                </c:pt>
                <c:pt idx="2030" formatCode="m/d/yyyy">
                  <c:v>39248</c:v>
                </c:pt>
                <c:pt idx="2031" formatCode="m/d/yyyy">
                  <c:v>39247</c:v>
                </c:pt>
                <c:pt idx="2032" formatCode="m/d/yyyy">
                  <c:v>39246</c:v>
                </c:pt>
                <c:pt idx="2033" formatCode="m/d/yyyy">
                  <c:v>39245</c:v>
                </c:pt>
                <c:pt idx="2034" formatCode="m/d/yyyy">
                  <c:v>39244</c:v>
                </c:pt>
                <c:pt idx="2035" formatCode="m/d/yyyy">
                  <c:v>39241</c:v>
                </c:pt>
                <c:pt idx="2036" formatCode="m/d/yyyy">
                  <c:v>39240</c:v>
                </c:pt>
                <c:pt idx="2037" formatCode="m/d/yyyy">
                  <c:v>39239</c:v>
                </c:pt>
                <c:pt idx="2038" formatCode="m/d/yyyy">
                  <c:v>39238</c:v>
                </c:pt>
                <c:pt idx="2039" formatCode="m/d/yyyy">
                  <c:v>39237</c:v>
                </c:pt>
                <c:pt idx="2040" formatCode="m/d/yyyy">
                  <c:v>39234</c:v>
                </c:pt>
                <c:pt idx="2041" formatCode="m/d/yyyy">
                  <c:v>39233</c:v>
                </c:pt>
                <c:pt idx="2042" formatCode="m/d/yyyy">
                  <c:v>39232</c:v>
                </c:pt>
                <c:pt idx="2043" formatCode="m/d/yyyy">
                  <c:v>39231</c:v>
                </c:pt>
                <c:pt idx="2044" formatCode="m/d/yyyy">
                  <c:v>39227</c:v>
                </c:pt>
                <c:pt idx="2045" formatCode="m/d/yyyy">
                  <c:v>39226</c:v>
                </c:pt>
                <c:pt idx="2046" formatCode="m/d/yyyy">
                  <c:v>39225</c:v>
                </c:pt>
                <c:pt idx="2047" formatCode="m/d/yyyy">
                  <c:v>39224</c:v>
                </c:pt>
                <c:pt idx="2048" formatCode="m/d/yyyy">
                  <c:v>39223</c:v>
                </c:pt>
                <c:pt idx="2049" formatCode="m/d/yyyy">
                  <c:v>39220</c:v>
                </c:pt>
                <c:pt idx="2050" formatCode="m/d/yyyy">
                  <c:v>39219</c:v>
                </c:pt>
                <c:pt idx="2051" formatCode="m/d/yyyy">
                  <c:v>39218</c:v>
                </c:pt>
                <c:pt idx="2052" formatCode="m/d/yyyy">
                  <c:v>39217</c:v>
                </c:pt>
                <c:pt idx="2053" formatCode="m/d/yyyy">
                  <c:v>39216</c:v>
                </c:pt>
                <c:pt idx="2054" formatCode="m/d/yyyy">
                  <c:v>39213</c:v>
                </c:pt>
                <c:pt idx="2055" formatCode="m/d/yyyy">
                  <c:v>39212</c:v>
                </c:pt>
                <c:pt idx="2056" formatCode="m/d/yyyy">
                  <c:v>39211</c:v>
                </c:pt>
                <c:pt idx="2057" formatCode="m/d/yyyy">
                  <c:v>39210</c:v>
                </c:pt>
                <c:pt idx="2058" formatCode="m/d/yyyy">
                  <c:v>39206</c:v>
                </c:pt>
                <c:pt idx="2059" formatCode="m/d/yyyy">
                  <c:v>39205</c:v>
                </c:pt>
                <c:pt idx="2060" formatCode="m/d/yyyy">
                  <c:v>39204</c:v>
                </c:pt>
                <c:pt idx="2061" formatCode="m/d/yyyy">
                  <c:v>39203</c:v>
                </c:pt>
                <c:pt idx="2062" formatCode="m/d/yyyy">
                  <c:v>39202</c:v>
                </c:pt>
                <c:pt idx="2063" formatCode="m/d/yyyy">
                  <c:v>39199</c:v>
                </c:pt>
                <c:pt idx="2064" formatCode="m/d/yyyy">
                  <c:v>39198</c:v>
                </c:pt>
                <c:pt idx="2065" formatCode="m/d/yyyy">
                  <c:v>39197</c:v>
                </c:pt>
                <c:pt idx="2066" formatCode="m/d/yyyy">
                  <c:v>39196</c:v>
                </c:pt>
                <c:pt idx="2067" formatCode="m/d/yyyy">
                  <c:v>39195</c:v>
                </c:pt>
                <c:pt idx="2068" formatCode="m/d/yyyy">
                  <c:v>39192</c:v>
                </c:pt>
                <c:pt idx="2069" formatCode="m/d/yyyy">
                  <c:v>39191</c:v>
                </c:pt>
                <c:pt idx="2070" formatCode="m/d/yyyy">
                  <c:v>39190</c:v>
                </c:pt>
                <c:pt idx="2071" formatCode="m/d/yyyy">
                  <c:v>39189</c:v>
                </c:pt>
                <c:pt idx="2072" formatCode="m/d/yyyy">
                  <c:v>39188</c:v>
                </c:pt>
                <c:pt idx="2073" formatCode="m/d/yyyy">
                  <c:v>39185</c:v>
                </c:pt>
                <c:pt idx="2074" formatCode="m/d/yyyy">
                  <c:v>39184</c:v>
                </c:pt>
                <c:pt idx="2075" formatCode="m/d/yyyy">
                  <c:v>39183</c:v>
                </c:pt>
                <c:pt idx="2076" formatCode="m/d/yyyy">
                  <c:v>39182</c:v>
                </c:pt>
                <c:pt idx="2077" formatCode="m/d/yyyy">
                  <c:v>39177</c:v>
                </c:pt>
                <c:pt idx="2078" formatCode="m/d/yyyy">
                  <c:v>39176</c:v>
                </c:pt>
                <c:pt idx="2079" formatCode="m/d/yyyy">
                  <c:v>39175</c:v>
                </c:pt>
                <c:pt idx="2080" formatCode="m/d/yyyy">
                  <c:v>39174</c:v>
                </c:pt>
                <c:pt idx="2081" formatCode="m/d/yyyy">
                  <c:v>39171</c:v>
                </c:pt>
                <c:pt idx="2082" formatCode="m/d/yyyy">
                  <c:v>39170</c:v>
                </c:pt>
                <c:pt idx="2083" formatCode="m/d/yyyy">
                  <c:v>39169</c:v>
                </c:pt>
                <c:pt idx="2084" formatCode="m/d/yyyy">
                  <c:v>39168</c:v>
                </c:pt>
                <c:pt idx="2085" formatCode="m/d/yyyy">
                  <c:v>39167</c:v>
                </c:pt>
                <c:pt idx="2086" formatCode="m/d/yyyy">
                  <c:v>39164</c:v>
                </c:pt>
                <c:pt idx="2087" formatCode="m/d/yyyy">
                  <c:v>39163</c:v>
                </c:pt>
                <c:pt idx="2088" formatCode="m/d/yyyy">
                  <c:v>39162</c:v>
                </c:pt>
                <c:pt idx="2089" formatCode="m/d/yyyy">
                  <c:v>39161</c:v>
                </c:pt>
                <c:pt idx="2090" formatCode="m/d/yyyy">
                  <c:v>39160</c:v>
                </c:pt>
                <c:pt idx="2091" formatCode="m/d/yyyy">
                  <c:v>39157</c:v>
                </c:pt>
                <c:pt idx="2092" formatCode="m/d/yyyy">
                  <c:v>39156</c:v>
                </c:pt>
                <c:pt idx="2093" formatCode="m/d/yyyy">
                  <c:v>39155</c:v>
                </c:pt>
                <c:pt idx="2094" formatCode="m/d/yyyy">
                  <c:v>39154</c:v>
                </c:pt>
                <c:pt idx="2095" formatCode="m/d/yyyy">
                  <c:v>39153</c:v>
                </c:pt>
                <c:pt idx="2096" formatCode="m/d/yyyy">
                  <c:v>39150</c:v>
                </c:pt>
                <c:pt idx="2097" formatCode="m/d/yyyy">
                  <c:v>39149</c:v>
                </c:pt>
                <c:pt idx="2098" formatCode="m/d/yyyy">
                  <c:v>39148</c:v>
                </c:pt>
                <c:pt idx="2099" formatCode="m/d/yyyy">
                  <c:v>39147</c:v>
                </c:pt>
                <c:pt idx="2100" formatCode="m/d/yyyy">
                  <c:v>39146</c:v>
                </c:pt>
                <c:pt idx="2101" formatCode="m/d/yyyy">
                  <c:v>39143</c:v>
                </c:pt>
                <c:pt idx="2102" formatCode="m/d/yyyy">
                  <c:v>39142</c:v>
                </c:pt>
                <c:pt idx="2103" formatCode="m/d/yyyy">
                  <c:v>39141</c:v>
                </c:pt>
                <c:pt idx="2104" formatCode="m/d/yyyy">
                  <c:v>39140</c:v>
                </c:pt>
                <c:pt idx="2105" formatCode="m/d/yyyy">
                  <c:v>39139</c:v>
                </c:pt>
                <c:pt idx="2106" formatCode="m/d/yyyy">
                  <c:v>39136</c:v>
                </c:pt>
                <c:pt idx="2107" formatCode="m/d/yyyy">
                  <c:v>39135</c:v>
                </c:pt>
                <c:pt idx="2108" formatCode="m/d/yyyy">
                  <c:v>39134</c:v>
                </c:pt>
                <c:pt idx="2109" formatCode="m/d/yyyy">
                  <c:v>39133</c:v>
                </c:pt>
                <c:pt idx="2110" formatCode="m/d/yyyy">
                  <c:v>39132</c:v>
                </c:pt>
                <c:pt idx="2111" formatCode="m/d/yyyy">
                  <c:v>39129</c:v>
                </c:pt>
                <c:pt idx="2112" formatCode="m/d/yyyy">
                  <c:v>39128</c:v>
                </c:pt>
                <c:pt idx="2113" formatCode="m/d/yyyy">
                  <c:v>39127</c:v>
                </c:pt>
                <c:pt idx="2114" formatCode="m/d/yyyy">
                  <c:v>39126</c:v>
                </c:pt>
                <c:pt idx="2115" formatCode="m/d/yyyy">
                  <c:v>39125</c:v>
                </c:pt>
                <c:pt idx="2116" formatCode="m/d/yyyy">
                  <c:v>39122</c:v>
                </c:pt>
                <c:pt idx="2117" formatCode="m/d/yyyy">
                  <c:v>39121</c:v>
                </c:pt>
                <c:pt idx="2118" formatCode="m/d/yyyy">
                  <c:v>39120</c:v>
                </c:pt>
                <c:pt idx="2119" formatCode="m/d/yyyy">
                  <c:v>39119</c:v>
                </c:pt>
                <c:pt idx="2120" formatCode="m/d/yyyy">
                  <c:v>39118</c:v>
                </c:pt>
                <c:pt idx="2121" formatCode="m/d/yyyy">
                  <c:v>39115</c:v>
                </c:pt>
                <c:pt idx="2122" formatCode="m/d/yyyy">
                  <c:v>39114</c:v>
                </c:pt>
                <c:pt idx="2123" formatCode="m/d/yyyy">
                  <c:v>39113</c:v>
                </c:pt>
                <c:pt idx="2124" formatCode="m/d/yyyy">
                  <c:v>39112</c:v>
                </c:pt>
                <c:pt idx="2125" formatCode="m/d/yyyy">
                  <c:v>39111</c:v>
                </c:pt>
                <c:pt idx="2126" formatCode="m/d/yyyy">
                  <c:v>39108</c:v>
                </c:pt>
                <c:pt idx="2127" formatCode="m/d/yyyy">
                  <c:v>39107</c:v>
                </c:pt>
                <c:pt idx="2128" formatCode="m/d/yyyy">
                  <c:v>39106</c:v>
                </c:pt>
                <c:pt idx="2129" formatCode="m/d/yyyy">
                  <c:v>39105</c:v>
                </c:pt>
                <c:pt idx="2130" formatCode="m/d/yyyy">
                  <c:v>39104</c:v>
                </c:pt>
                <c:pt idx="2131" formatCode="m/d/yyyy">
                  <c:v>39101</c:v>
                </c:pt>
                <c:pt idx="2132" formatCode="m/d/yyyy">
                  <c:v>39100</c:v>
                </c:pt>
                <c:pt idx="2133" formatCode="m/d/yyyy">
                  <c:v>39099</c:v>
                </c:pt>
                <c:pt idx="2134" formatCode="m/d/yyyy">
                  <c:v>39098</c:v>
                </c:pt>
                <c:pt idx="2135" formatCode="m/d/yyyy">
                  <c:v>39097</c:v>
                </c:pt>
                <c:pt idx="2136" formatCode="m/d/yyyy">
                  <c:v>39094</c:v>
                </c:pt>
                <c:pt idx="2137" formatCode="m/d/yyyy">
                  <c:v>39093</c:v>
                </c:pt>
                <c:pt idx="2138" formatCode="m/d/yyyy">
                  <c:v>39092</c:v>
                </c:pt>
                <c:pt idx="2139" formatCode="m/d/yyyy">
                  <c:v>39091</c:v>
                </c:pt>
                <c:pt idx="2140" formatCode="m/d/yyyy">
                  <c:v>39090</c:v>
                </c:pt>
                <c:pt idx="2141" formatCode="m/d/yyyy">
                  <c:v>39087</c:v>
                </c:pt>
                <c:pt idx="2142" formatCode="m/d/yyyy">
                  <c:v>39086</c:v>
                </c:pt>
                <c:pt idx="2143" formatCode="m/d/yyyy">
                  <c:v>39085</c:v>
                </c:pt>
                <c:pt idx="2144" formatCode="m/d/yyyy">
                  <c:v>39084</c:v>
                </c:pt>
                <c:pt idx="2145" formatCode="m/d/yyyy">
                  <c:v>39073</c:v>
                </c:pt>
                <c:pt idx="2146" formatCode="m/d/yyyy">
                  <c:v>39072</c:v>
                </c:pt>
                <c:pt idx="2147" formatCode="m/d/yyyy">
                  <c:v>39071</c:v>
                </c:pt>
                <c:pt idx="2148" formatCode="m/d/yyyy">
                  <c:v>39070</c:v>
                </c:pt>
                <c:pt idx="2149" formatCode="m/d/yyyy">
                  <c:v>39069</c:v>
                </c:pt>
                <c:pt idx="2150" formatCode="m/d/yyyy">
                  <c:v>39066</c:v>
                </c:pt>
                <c:pt idx="2151" formatCode="m/d/yyyy">
                  <c:v>39065</c:v>
                </c:pt>
                <c:pt idx="2152" formatCode="m/d/yyyy">
                  <c:v>39064</c:v>
                </c:pt>
                <c:pt idx="2153" formatCode="m/d/yyyy">
                  <c:v>39063</c:v>
                </c:pt>
                <c:pt idx="2154" formatCode="m/d/yyyy">
                  <c:v>39062</c:v>
                </c:pt>
                <c:pt idx="2155" formatCode="m/d/yyyy">
                  <c:v>39059</c:v>
                </c:pt>
                <c:pt idx="2156" formatCode="m/d/yyyy">
                  <c:v>39058</c:v>
                </c:pt>
                <c:pt idx="2157" formatCode="m/d/yyyy">
                  <c:v>39057</c:v>
                </c:pt>
                <c:pt idx="2158" formatCode="m/d/yyyy">
                  <c:v>39056</c:v>
                </c:pt>
                <c:pt idx="2159" formatCode="m/d/yyyy">
                  <c:v>39055</c:v>
                </c:pt>
                <c:pt idx="2160" formatCode="m/d/yyyy">
                  <c:v>39052</c:v>
                </c:pt>
                <c:pt idx="2161" formatCode="m/d/yyyy">
                  <c:v>39051</c:v>
                </c:pt>
                <c:pt idx="2162" formatCode="m/d/yyyy">
                  <c:v>39050</c:v>
                </c:pt>
                <c:pt idx="2163" formatCode="m/d/yyyy">
                  <c:v>39049</c:v>
                </c:pt>
                <c:pt idx="2164" formatCode="m/d/yyyy">
                  <c:v>39048</c:v>
                </c:pt>
                <c:pt idx="2165" formatCode="m/d/yyyy">
                  <c:v>39045</c:v>
                </c:pt>
                <c:pt idx="2166" formatCode="m/d/yyyy">
                  <c:v>39044</c:v>
                </c:pt>
                <c:pt idx="2167" formatCode="m/d/yyyy">
                  <c:v>39043</c:v>
                </c:pt>
                <c:pt idx="2168" formatCode="m/d/yyyy">
                  <c:v>39042</c:v>
                </c:pt>
                <c:pt idx="2169" formatCode="m/d/yyyy">
                  <c:v>39041</c:v>
                </c:pt>
                <c:pt idx="2170" formatCode="m/d/yyyy">
                  <c:v>39038</c:v>
                </c:pt>
                <c:pt idx="2171" formatCode="m/d/yyyy">
                  <c:v>39037</c:v>
                </c:pt>
                <c:pt idx="2172" formatCode="m/d/yyyy">
                  <c:v>39036</c:v>
                </c:pt>
                <c:pt idx="2173" formatCode="m/d/yyyy">
                  <c:v>39035</c:v>
                </c:pt>
                <c:pt idx="2174" formatCode="m/d/yyyy">
                  <c:v>39034</c:v>
                </c:pt>
                <c:pt idx="2175" formatCode="m/d/yyyy">
                  <c:v>39031</c:v>
                </c:pt>
                <c:pt idx="2176" formatCode="m/d/yyyy">
                  <c:v>39030</c:v>
                </c:pt>
                <c:pt idx="2177" formatCode="m/d/yyyy">
                  <c:v>39029</c:v>
                </c:pt>
                <c:pt idx="2178" formatCode="m/d/yyyy">
                  <c:v>39028</c:v>
                </c:pt>
                <c:pt idx="2179" formatCode="m/d/yyyy">
                  <c:v>39027</c:v>
                </c:pt>
                <c:pt idx="2180" formatCode="m/d/yyyy">
                  <c:v>39024</c:v>
                </c:pt>
                <c:pt idx="2181" formatCode="m/d/yyyy">
                  <c:v>39023</c:v>
                </c:pt>
                <c:pt idx="2182" formatCode="m/d/yyyy">
                  <c:v>39022</c:v>
                </c:pt>
                <c:pt idx="2183" formatCode="m/d/yyyy">
                  <c:v>39021</c:v>
                </c:pt>
                <c:pt idx="2184" formatCode="m/d/yyyy">
                  <c:v>39020</c:v>
                </c:pt>
                <c:pt idx="2185" formatCode="m/d/yyyy">
                  <c:v>39017</c:v>
                </c:pt>
                <c:pt idx="2186" formatCode="m/d/yyyy">
                  <c:v>39016</c:v>
                </c:pt>
                <c:pt idx="2187" formatCode="m/d/yyyy">
                  <c:v>39015</c:v>
                </c:pt>
                <c:pt idx="2188" formatCode="m/d/yyyy">
                  <c:v>39014</c:v>
                </c:pt>
                <c:pt idx="2189" formatCode="m/d/yyyy">
                  <c:v>39013</c:v>
                </c:pt>
                <c:pt idx="2190" formatCode="m/d/yyyy">
                  <c:v>39010</c:v>
                </c:pt>
                <c:pt idx="2191" formatCode="m/d/yyyy">
                  <c:v>39009</c:v>
                </c:pt>
                <c:pt idx="2192" formatCode="m/d/yyyy">
                  <c:v>39008</c:v>
                </c:pt>
                <c:pt idx="2193" formatCode="m/d/yyyy">
                  <c:v>39007</c:v>
                </c:pt>
                <c:pt idx="2194" formatCode="m/d/yyyy">
                  <c:v>39006</c:v>
                </c:pt>
                <c:pt idx="2195" formatCode="m/d/yyyy">
                  <c:v>39003</c:v>
                </c:pt>
                <c:pt idx="2196" formatCode="m/d/yyyy">
                  <c:v>39002</c:v>
                </c:pt>
                <c:pt idx="2197" formatCode="m/d/yyyy">
                  <c:v>39001</c:v>
                </c:pt>
                <c:pt idx="2198" formatCode="m/d/yyyy">
                  <c:v>39000</c:v>
                </c:pt>
                <c:pt idx="2199" formatCode="m/d/yyyy">
                  <c:v>38999</c:v>
                </c:pt>
                <c:pt idx="2200" formatCode="m/d/yyyy">
                  <c:v>38996</c:v>
                </c:pt>
                <c:pt idx="2201" formatCode="m/d/yyyy">
                  <c:v>38995</c:v>
                </c:pt>
                <c:pt idx="2202" formatCode="m/d/yyyy">
                  <c:v>38994</c:v>
                </c:pt>
                <c:pt idx="2203" formatCode="m/d/yyyy">
                  <c:v>38993</c:v>
                </c:pt>
                <c:pt idx="2204" formatCode="m/d/yyyy">
                  <c:v>38992</c:v>
                </c:pt>
                <c:pt idx="2205" formatCode="m/d/yyyy">
                  <c:v>38989</c:v>
                </c:pt>
                <c:pt idx="2206" formatCode="m/d/yyyy">
                  <c:v>38988</c:v>
                </c:pt>
                <c:pt idx="2207" formatCode="m/d/yyyy">
                  <c:v>38987</c:v>
                </c:pt>
                <c:pt idx="2208" formatCode="m/d/yyyy">
                  <c:v>38986</c:v>
                </c:pt>
                <c:pt idx="2209" formatCode="m/d/yyyy">
                  <c:v>38985</c:v>
                </c:pt>
                <c:pt idx="2210" formatCode="m/d/yyyy">
                  <c:v>38982</c:v>
                </c:pt>
                <c:pt idx="2211" formatCode="m/d/yyyy">
                  <c:v>38981</c:v>
                </c:pt>
                <c:pt idx="2212" formatCode="m/d/yyyy">
                  <c:v>38980</c:v>
                </c:pt>
                <c:pt idx="2213" formatCode="m/d/yyyy">
                  <c:v>38979</c:v>
                </c:pt>
                <c:pt idx="2214" formatCode="m/d/yyyy">
                  <c:v>38978</c:v>
                </c:pt>
                <c:pt idx="2215" formatCode="m/d/yyyy">
                  <c:v>38975</c:v>
                </c:pt>
                <c:pt idx="2216" formatCode="m/d/yyyy">
                  <c:v>38974</c:v>
                </c:pt>
                <c:pt idx="2217" formatCode="m/d/yyyy">
                  <c:v>38973</c:v>
                </c:pt>
                <c:pt idx="2218" formatCode="m/d/yyyy">
                  <c:v>38972</c:v>
                </c:pt>
                <c:pt idx="2219" formatCode="m/d/yyyy">
                  <c:v>38971</c:v>
                </c:pt>
                <c:pt idx="2220" formatCode="m/d/yyyy">
                  <c:v>38968</c:v>
                </c:pt>
                <c:pt idx="2221" formatCode="m/d/yyyy">
                  <c:v>38967</c:v>
                </c:pt>
                <c:pt idx="2222" formatCode="m/d/yyyy">
                  <c:v>38966</c:v>
                </c:pt>
                <c:pt idx="2223" formatCode="m/d/yyyy">
                  <c:v>38965</c:v>
                </c:pt>
                <c:pt idx="2224" formatCode="m/d/yyyy">
                  <c:v>38964</c:v>
                </c:pt>
                <c:pt idx="2225" formatCode="m/d/yyyy">
                  <c:v>38961</c:v>
                </c:pt>
                <c:pt idx="2226" formatCode="m/d/yyyy">
                  <c:v>38960</c:v>
                </c:pt>
                <c:pt idx="2227" formatCode="m/d/yyyy">
                  <c:v>38959</c:v>
                </c:pt>
                <c:pt idx="2228" formatCode="m/d/yyyy">
                  <c:v>38958</c:v>
                </c:pt>
                <c:pt idx="2229" formatCode="m/d/yyyy">
                  <c:v>38954</c:v>
                </c:pt>
                <c:pt idx="2230" formatCode="m/d/yyyy">
                  <c:v>38953</c:v>
                </c:pt>
                <c:pt idx="2231" formatCode="m/d/yyyy">
                  <c:v>38952</c:v>
                </c:pt>
                <c:pt idx="2232" formatCode="m/d/yyyy">
                  <c:v>38951</c:v>
                </c:pt>
                <c:pt idx="2233" formatCode="m/d/yyyy">
                  <c:v>38950</c:v>
                </c:pt>
                <c:pt idx="2234" formatCode="m/d/yyyy">
                  <c:v>38947</c:v>
                </c:pt>
                <c:pt idx="2235" formatCode="m/d/yyyy">
                  <c:v>38946</c:v>
                </c:pt>
                <c:pt idx="2236" formatCode="m/d/yyyy">
                  <c:v>38945</c:v>
                </c:pt>
                <c:pt idx="2237" formatCode="m/d/yyyy">
                  <c:v>38944</c:v>
                </c:pt>
                <c:pt idx="2238" formatCode="m/d/yyyy">
                  <c:v>38943</c:v>
                </c:pt>
                <c:pt idx="2239" formatCode="m/d/yyyy">
                  <c:v>38940</c:v>
                </c:pt>
                <c:pt idx="2240" formatCode="m/d/yyyy">
                  <c:v>38939</c:v>
                </c:pt>
                <c:pt idx="2241" formatCode="m/d/yyyy">
                  <c:v>38938</c:v>
                </c:pt>
                <c:pt idx="2242" formatCode="m/d/yyyy">
                  <c:v>38937</c:v>
                </c:pt>
                <c:pt idx="2243" formatCode="m/d/yyyy">
                  <c:v>38936</c:v>
                </c:pt>
                <c:pt idx="2244" formatCode="m/d/yyyy">
                  <c:v>38933</c:v>
                </c:pt>
                <c:pt idx="2245" formatCode="m/d/yyyy">
                  <c:v>38932</c:v>
                </c:pt>
                <c:pt idx="2246" formatCode="m/d/yyyy">
                  <c:v>38931</c:v>
                </c:pt>
                <c:pt idx="2247" formatCode="m/d/yyyy">
                  <c:v>38930</c:v>
                </c:pt>
                <c:pt idx="2248" formatCode="m/d/yyyy">
                  <c:v>38929</c:v>
                </c:pt>
                <c:pt idx="2249" formatCode="m/d/yyyy">
                  <c:v>38926</c:v>
                </c:pt>
                <c:pt idx="2250" formatCode="m/d/yyyy">
                  <c:v>38925</c:v>
                </c:pt>
                <c:pt idx="2251" formatCode="m/d/yyyy">
                  <c:v>38924</c:v>
                </c:pt>
                <c:pt idx="2252" formatCode="m/d/yyyy">
                  <c:v>38923</c:v>
                </c:pt>
                <c:pt idx="2253" formatCode="m/d/yyyy">
                  <c:v>38922</c:v>
                </c:pt>
                <c:pt idx="2254" formatCode="m/d/yyyy">
                  <c:v>38919</c:v>
                </c:pt>
                <c:pt idx="2255" formatCode="m/d/yyyy">
                  <c:v>38918</c:v>
                </c:pt>
                <c:pt idx="2256" formatCode="m/d/yyyy">
                  <c:v>38917</c:v>
                </c:pt>
                <c:pt idx="2257" formatCode="m/d/yyyy">
                  <c:v>38916</c:v>
                </c:pt>
                <c:pt idx="2258" formatCode="m/d/yyyy">
                  <c:v>38915</c:v>
                </c:pt>
                <c:pt idx="2259" formatCode="m/d/yyyy">
                  <c:v>38912</c:v>
                </c:pt>
                <c:pt idx="2260" formatCode="m/d/yyyy">
                  <c:v>38911</c:v>
                </c:pt>
                <c:pt idx="2261" formatCode="m/d/yyyy">
                  <c:v>38910</c:v>
                </c:pt>
                <c:pt idx="2262" formatCode="m/d/yyyy">
                  <c:v>38909</c:v>
                </c:pt>
                <c:pt idx="2263" formatCode="m/d/yyyy">
                  <c:v>38908</c:v>
                </c:pt>
                <c:pt idx="2264" formatCode="m/d/yyyy">
                  <c:v>38905</c:v>
                </c:pt>
                <c:pt idx="2265" formatCode="m/d/yyyy">
                  <c:v>38904</c:v>
                </c:pt>
                <c:pt idx="2266" formatCode="m/d/yyyy">
                  <c:v>38903</c:v>
                </c:pt>
                <c:pt idx="2267" formatCode="m/d/yyyy">
                  <c:v>38902</c:v>
                </c:pt>
                <c:pt idx="2268" formatCode="m/d/yyyy">
                  <c:v>38901</c:v>
                </c:pt>
                <c:pt idx="2269" formatCode="m/d/yyyy">
                  <c:v>38898</c:v>
                </c:pt>
                <c:pt idx="2270" formatCode="m/d/yyyy">
                  <c:v>38897</c:v>
                </c:pt>
                <c:pt idx="2271" formatCode="m/d/yyyy">
                  <c:v>38896</c:v>
                </c:pt>
                <c:pt idx="2272" formatCode="m/d/yyyy">
                  <c:v>38895</c:v>
                </c:pt>
                <c:pt idx="2273" formatCode="m/d/yyyy">
                  <c:v>38894</c:v>
                </c:pt>
                <c:pt idx="2274" formatCode="m/d/yyyy">
                  <c:v>38891</c:v>
                </c:pt>
                <c:pt idx="2275" formatCode="m/d/yyyy">
                  <c:v>38890</c:v>
                </c:pt>
                <c:pt idx="2276" formatCode="m/d/yyyy">
                  <c:v>38889</c:v>
                </c:pt>
                <c:pt idx="2277" formatCode="m/d/yyyy">
                  <c:v>38888</c:v>
                </c:pt>
                <c:pt idx="2278" formatCode="m/d/yyyy">
                  <c:v>38887</c:v>
                </c:pt>
                <c:pt idx="2279" formatCode="m/d/yyyy">
                  <c:v>38884</c:v>
                </c:pt>
                <c:pt idx="2280" formatCode="m/d/yyyy">
                  <c:v>38883</c:v>
                </c:pt>
                <c:pt idx="2281" formatCode="m/d/yyyy">
                  <c:v>38882</c:v>
                </c:pt>
                <c:pt idx="2282" formatCode="m/d/yyyy">
                  <c:v>38881</c:v>
                </c:pt>
                <c:pt idx="2283" formatCode="m/d/yyyy">
                  <c:v>38880</c:v>
                </c:pt>
                <c:pt idx="2284" formatCode="m/d/yyyy">
                  <c:v>38877</c:v>
                </c:pt>
                <c:pt idx="2285" formatCode="m/d/yyyy">
                  <c:v>38876</c:v>
                </c:pt>
                <c:pt idx="2286" formatCode="m/d/yyyy">
                  <c:v>38875</c:v>
                </c:pt>
                <c:pt idx="2287" formatCode="m/d/yyyy">
                  <c:v>38874</c:v>
                </c:pt>
                <c:pt idx="2288" formatCode="m/d/yyyy">
                  <c:v>38873</c:v>
                </c:pt>
                <c:pt idx="2289" formatCode="m/d/yyyy">
                  <c:v>38870</c:v>
                </c:pt>
                <c:pt idx="2290" formatCode="m/d/yyyy">
                  <c:v>38869</c:v>
                </c:pt>
                <c:pt idx="2291" formatCode="m/d/yyyy">
                  <c:v>38868</c:v>
                </c:pt>
                <c:pt idx="2292" formatCode="m/d/yyyy">
                  <c:v>38867</c:v>
                </c:pt>
                <c:pt idx="2293" formatCode="m/d/yyyy">
                  <c:v>38863</c:v>
                </c:pt>
                <c:pt idx="2294" formatCode="m/d/yyyy">
                  <c:v>38862</c:v>
                </c:pt>
                <c:pt idx="2295" formatCode="m/d/yyyy">
                  <c:v>38861</c:v>
                </c:pt>
                <c:pt idx="2296" formatCode="m/d/yyyy">
                  <c:v>38860</c:v>
                </c:pt>
                <c:pt idx="2297" formatCode="m/d/yyyy">
                  <c:v>38859</c:v>
                </c:pt>
                <c:pt idx="2298" formatCode="m/d/yyyy">
                  <c:v>38856</c:v>
                </c:pt>
                <c:pt idx="2299" formatCode="m/d/yyyy">
                  <c:v>38855</c:v>
                </c:pt>
                <c:pt idx="2300" formatCode="m/d/yyyy">
                  <c:v>38854</c:v>
                </c:pt>
                <c:pt idx="2301" formatCode="m/d/yyyy">
                  <c:v>38853</c:v>
                </c:pt>
                <c:pt idx="2302" formatCode="m/d/yyyy">
                  <c:v>38852</c:v>
                </c:pt>
                <c:pt idx="2303" formatCode="m/d/yyyy">
                  <c:v>38849</c:v>
                </c:pt>
                <c:pt idx="2304" formatCode="m/d/yyyy">
                  <c:v>38848</c:v>
                </c:pt>
                <c:pt idx="2305" formatCode="m/d/yyyy">
                  <c:v>38847</c:v>
                </c:pt>
                <c:pt idx="2306" formatCode="m/d/yyyy">
                  <c:v>38846</c:v>
                </c:pt>
                <c:pt idx="2307" formatCode="m/d/yyyy">
                  <c:v>38845</c:v>
                </c:pt>
                <c:pt idx="2308" formatCode="m/d/yyyy">
                  <c:v>38842</c:v>
                </c:pt>
                <c:pt idx="2309" formatCode="m/d/yyyy">
                  <c:v>38841</c:v>
                </c:pt>
                <c:pt idx="2310" formatCode="m/d/yyyy">
                  <c:v>38840</c:v>
                </c:pt>
                <c:pt idx="2311" formatCode="m/d/yyyy">
                  <c:v>38839</c:v>
                </c:pt>
                <c:pt idx="2312" formatCode="m/d/yyyy">
                  <c:v>38835</c:v>
                </c:pt>
                <c:pt idx="2313" formatCode="m/d/yyyy">
                  <c:v>38834</c:v>
                </c:pt>
                <c:pt idx="2314" formatCode="m/d/yyyy">
                  <c:v>38833</c:v>
                </c:pt>
                <c:pt idx="2315" formatCode="m/d/yyyy">
                  <c:v>38832</c:v>
                </c:pt>
                <c:pt idx="2316" formatCode="m/d/yyyy">
                  <c:v>38831</c:v>
                </c:pt>
                <c:pt idx="2317" formatCode="m/d/yyyy">
                  <c:v>38828</c:v>
                </c:pt>
                <c:pt idx="2318" formatCode="m/d/yyyy">
                  <c:v>38827</c:v>
                </c:pt>
                <c:pt idx="2319" formatCode="m/d/yyyy">
                  <c:v>38826</c:v>
                </c:pt>
                <c:pt idx="2320" formatCode="m/d/yyyy">
                  <c:v>38825</c:v>
                </c:pt>
                <c:pt idx="2321" formatCode="m/d/yyyy">
                  <c:v>38820</c:v>
                </c:pt>
                <c:pt idx="2322" formatCode="m/d/yyyy">
                  <c:v>38819</c:v>
                </c:pt>
                <c:pt idx="2323" formatCode="m/d/yyyy">
                  <c:v>38818</c:v>
                </c:pt>
                <c:pt idx="2324" formatCode="m/d/yyyy">
                  <c:v>38817</c:v>
                </c:pt>
                <c:pt idx="2325" formatCode="m/d/yyyy">
                  <c:v>38814</c:v>
                </c:pt>
                <c:pt idx="2326" formatCode="m/d/yyyy">
                  <c:v>38813</c:v>
                </c:pt>
                <c:pt idx="2327" formatCode="m/d/yyyy">
                  <c:v>38812</c:v>
                </c:pt>
                <c:pt idx="2328" formatCode="m/d/yyyy">
                  <c:v>38811</c:v>
                </c:pt>
                <c:pt idx="2329" formatCode="m/d/yyyy">
                  <c:v>38810</c:v>
                </c:pt>
                <c:pt idx="2330" formatCode="m/d/yyyy">
                  <c:v>38807</c:v>
                </c:pt>
                <c:pt idx="2331" formatCode="m/d/yyyy">
                  <c:v>38806</c:v>
                </c:pt>
                <c:pt idx="2332" formatCode="m/d/yyyy">
                  <c:v>38805</c:v>
                </c:pt>
                <c:pt idx="2333" formatCode="m/d/yyyy">
                  <c:v>38804</c:v>
                </c:pt>
                <c:pt idx="2334" formatCode="m/d/yyyy">
                  <c:v>38803</c:v>
                </c:pt>
                <c:pt idx="2335" formatCode="m/d/yyyy">
                  <c:v>38800</c:v>
                </c:pt>
                <c:pt idx="2336" formatCode="m/d/yyyy">
                  <c:v>38799</c:v>
                </c:pt>
                <c:pt idx="2337" formatCode="m/d/yyyy">
                  <c:v>38798</c:v>
                </c:pt>
                <c:pt idx="2338" formatCode="m/d/yyyy">
                  <c:v>38797</c:v>
                </c:pt>
                <c:pt idx="2339" formatCode="m/d/yyyy">
                  <c:v>38796</c:v>
                </c:pt>
                <c:pt idx="2340" formatCode="m/d/yyyy">
                  <c:v>38793</c:v>
                </c:pt>
                <c:pt idx="2341" formatCode="m/d/yyyy">
                  <c:v>38792</c:v>
                </c:pt>
                <c:pt idx="2342" formatCode="m/d/yyyy">
                  <c:v>38791</c:v>
                </c:pt>
                <c:pt idx="2343" formatCode="m/d/yyyy">
                  <c:v>38790</c:v>
                </c:pt>
                <c:pt idx="2344" formatCode="m/d/yyyy">
                  <c:v>38789</c:v>
                </c:pt>
                <c:pt idx="2345" formatCode="m/d/yyyy">
                  <c:v>38786</c:v>
                </c:pt>
                <c:pt idx="2346" formatCode="m/d/yyyy">
                  <c:v>38785</c:v>
                </c:pt>
                <c:pt idx="2347" formatCode="m/d/yyyy">
                  <c:v>38784</c:v>
                </c:pt>
                <c:pt idx="2348" formatCode="m/d/yyyy">
                  <c:v>38783</c:v>
                </c:pt>
                <c:pt idx="2349" formatCode="m/d/yyyy">
                  <c:v>38782</c:v>
                </c:pt>
                <c:pt idx="2350" formatCode="m/d/yyyy">
                  <c:v>38779</c:v>
                </c:pt>
                <c:pt idx="2351" formatCode="m/d/yyyy">
                  <c:v>38778</c:v>
                </c:pt>
                <c:pt idx="2352" formatCode="m/d/yyyy">
                  <c:v>38777</c:v>
                </c:pt>
                <c:pt idx="2353" formatCode="m/d/yyyy">
                  <c:v>38776</c:v>
                </c:pt>
                <c:pt idx="2354" formatCode="m/d/yyyy">
                  <c:v>38775</c:v>
                </c:pt>
                <c:pt idx="2355" formatCode="m/d/yyyy">
                  <c:v>38772</c:v>
                </c:pt>
                <c:pt idx="2356" formatCode="m/d/yyyy">
                  <c:v>38771</c:v>
                </c:pt>
                <c:pt idx="2357" formatCode="m/d/yyyy">
                  <c:v>38770</c:v>
                </c:pt>
                <c:pt idx="2358" formatCode="m/d/yyyy">
                  <c:v>38769</c:v>
                </c:pt>
                <c:pt idx="2359" formatCode="m/d/yyyy">
                  <c:v>38768</c:v>
                </c:pt>
                <c:pt idx="2360" formatCode="m/d/yyyy">
                  <c:v>38765</c:v>
                </c:pt>
                <c:pt idx="2361" formatCode="m/d/yyyy">
                  <c:v>38764</c:v>
                </c:pt>
                <c:pt idx="2362" formatCode="m/d/yyyy">
                  <c:v>38763</c:v>
                </c:pt>
                <c:pt idx="2363" formatCode="m/d/yyyy">
                  <c:v>38762</c:v>
                </c:pt>
                <c:pt idx="2364" formatCode="m/d/yyyy">
                  <c:v>38761</c:v>
                </c:pt>
                <c:pt idx="2365" formatCode="m/d/yyyy">
                  <c:v>38758</c:v>
                </c:pt>
                <c:pt idx="2366" formatCode="m/d/yyyy">
                  <c:v>38757</c:v>
                </c:pt>
                <c:pt idx="2367" formatCode="m/d/yyyy">
                  <c:v>38756</c:v>
                </c:pt>
                <c:pt idx="2368" formatCode="m/d/yyyy">
                  <c:v>38755</c:v>
                </c:pt>
                <c:pt idx="2369" formatCode="m/d/yyyy">
                  <c:v>38754</c:v>
                </c:pt>
                <c:pt idx="2370" formatCode="m/d/yyyy">
                  <c:v>38751</c:v>
                </c:pt>
                <c:pt idx="2371" formatCode="m/d/yyyy">
                  <c:v>38750</c:v>
                </c:pt>
                <c:pt idx="2372" formatCode="m/d/yyyy">
                  <c:v>38749</c:v>
                </c:pt>
                <c:pt idx="2373" formatCode="m/d/yyyy">
                  <c:v>38748</c:v>
                </c:pt>
                <c:pt idx="2374" formatCode="m/d/yyyy">
                  <c:v>38747</c:v>
                </c:pt>
                <c:pt idx="2375" formatCode="m/d/yyyy">
                  <c:v>38744</c:v>
                </c:pt>
                <c:pt idx="2376" formatCode="m/d/yyyy">
                  <c:v>38743</c:v>
                </c:pt>
                <c:pt idx="2377" formatCode="m/d/yyyy">
                  <c:v>38742</c:v>
                </c:pt>
                <c:pt idx="2378" formatCode="m/d/yyyy">
                  <c:v>38741</c:v>
                </c:pt>
                <c:pt idx="2379" formatCode="m/d/yyyy">
                  <c:v>38740</c:v>
                </c:pt>
                <c:pt idx="2380" formatCode="m/d/yyyy">
                  <c:v>38737</c:v>
                </c:pt>
                <c:pt idx="2381" formatCode="m/d/yyyy">
                  <c:v>38736</c:v>
                </c:pt>
                <c:pt idx="2382" formatCode="m/d/yyyy">
                  <c:v>38735</c:v>
                </c:pt>
                <c:pt idx="2383" formatCode="m/d/yyyy">
                  <c:v>38734</c:v>
                </c:pt>
                <c:pt idx="2384" formatCode="m/d/yyyy">
                  <c:v>38733</c:v>
                </c:pt>
                <c:pt idx="2385" formatCode="m/d/yyyy">
                  <c:v>38730</c:v>
                </c:pt>
                <c:pt idx="2386" formatCode="m/d/yyyy">
                  <c:v>38729</c:v>
                </c:pt>
                <c:pt idx="2387" formatCode="m/d/yyyy">
                  <c:v>38728</c:v>
                </c:pt>
                <c:pt idx="2388" formatCode="m/d/yyyy">
                  <c:v>38727</c:v>
                </c:pt>
                <c:pt idx="2389" formatCode="m/d/yyyy">
                  <c:v>38726</c:v>
                </c:pt>
                <c:pt idx="2390" formatCode="m/d/yyyy">
                  <c:v>38723</c:v>
                </c:pt>
                <c:pt idx="2391" formatCode="m/d/yyyy">
                  <c:v>38722</c:v>
                </c:pt>
                <c:pt idx="2392" formatCode="m/d/yyyy">
                  <c:v>38721</c:v>
                </c:pt>
                <c:pt idx="2393" formatCode="m/d/yyyy">
                  <c:v>38720</c:v>
                </c:pt>
                <c:pt idx="2394" formatCode="m/d/yyyy">
                  <c:v>38709</c:v>
                </c:pt>
                <c:pt idx="2395" formatCode="m/d/yyyy">
                  <c:v>38708</c:v>
                </c:pt>
                <c:pt idx="2396" formatCode="m/d/yyyy">
                  <c:v>38707</c:v>
                </c:pt>
                <c:pt idx="2397" formatCode="m/d/yyyy">
                  <c:v>38706</c:v>
                </c:pt>
                <c:pt idx="2398" formatCode="m/d/yyyy">
                  <c:v>38705</c:v>
                </c:pt>
                <c:pt idx="2399" formatCode="m/d/yyyy">
                  <c:v>38702</c:v>
                </c:pt>
                <c:pt idx="2400" formatCode="m/d/yyyy">
                  <c:v>38701</c:v>
                </c:pt>
                <c:pt idx="2401" formatCode="m/d/yyyy">
                  <c:v>38700</c:v>
                </c:pt>
                <c:pt idx="2402" formatCode="m/d/yyyy">
                  <c:v>38699</c:v>
                </c:pt>
                <c:pt idx="2403" formatCode="m/d/yyyy">
                  <c:v>38698</c:v>
                </c:pt>
                <c:pt idx="2404" formatCode="m/d/yyyy">
                  <c:v>38695</c:v>
                </c:pt>
                <c:pt idx="2405" formatCode="m/d/yyyy">
                  <c:v>38694</c:v>
                </c:pt>
                <c:pt idx="2406" formatCode="m/d/yyyy">
                  <c:v>38693</c:v>
                </c:pt>
                <c:pt idx="2407" formatCode="m/d/yyyy">
                  <c:v>38692</c:v>
                </c:pt>
                <c:pt idx="2408" formatCode="m/d/yyyy">
                  <c:v>38691</c:v>
                </c:pt>
                <c:pt idx="2409" formatCode="m/d/yyyy">
                  <c:v>38688</c:v>
                </c:pt>
                <c:pt idx="2410" formatCode="m/d/yyyy">
                  <c:v>38687</c:v>
                </c:pt>
                <c:pt idx="2411" formatCode="m/d/yyyy">
                  <c:v>38686</c:v>
                </c:pt>
                <c:pt idx="2412" formatCode="m/d/yyyy">
                  <c:v>38685</c:v>
                </c:pt>
                <c:pt idx="2413" formatCode="m/d/yyyy">
                  <c:v>38684</c:v>
                </c:pt>
                <c:pt idx="2414" formatCode="m/d/yyyy">
                  <c:v>38681</c:v>
                </c:pt>
                <c:pt idx="2415" formatCode="m/d/yyyy">
                  <c:v>38680</c:v>
                </c:pt>
                <c:pt idx="2416" formatCode="m/d/yyyy">
                  <c:v>38679</c:v>
                </c:pt>
                <c:pt idx="2417" formatCode="m/d/yyyy">
                  <c:v>38678</c:v>
                </c:pt>
                <c:pt idx="2418" formatCode="m/d/yyyy">
                  <c:v>38677</c:v>
                </c:pt>
                <c:pt idx="2419" formatCode="m/d/yyyy">
                  <c:v>38674</c:v>
                </c:pt>
                <c:pt idx="2420" formatCode="m/d/yyyy">
                  <c:v>38673</c:v>
                </c:pt>
                <c:pt idx="2421" formatCode="m/d/yyyy">
                  <c:v>38672</c:v>
                </c:pt>
                <c:pt idx="2422" formatCode="m/d/yyyy">
                  <c:v>38671</c:v>
                </c:pt>
                <c:pt idx="2423" formatCode="m/d/yyyy">
                  <c:v>38670</c:v>
                </c:pt>
                <c:pt idx="2424" formatCode="m/d/yyyy">
                  <c:v>38667</c:v>
                </c:pt>
                <c:pt idx="2425" formatCode="m/d/yyyy">
                  <c:v>38666</c:v>
                </c:pt>
                <c:pt idx="2426" formatCode="m/d/yyyy">
                  <c:v>38665</c:v>
                </c:pt>
                <c:pt idx="2427" formatCode="m/d/yyyy">
                  <c:v>38664</c:v>
                </c:pt>
                <c:pt idx="2428" formatCode="m/d/yyyy">
                  <c:v>38663</c:v>
                </c:pt>
                <c:pt idx="2429" formatCode="m/d/yyyy">
                  <c:v>38660</c:v>
                </c:pt>
                <c:pt idx="2430" formatCode="m/d/yyyy">
                  <c:v>38659</c:v>
                </c:pt>
                <c:pt idx="2431" formatCode="m/d/yyyy">
                  <c:v>38658</c:v>
                </c:pt>
                <c:pt idx="2432" formatCode="m/d/yyyy">
                  <c:v>38657</c:v>
                </c:pt>
                <c:pt idx="2433" formatCode="m/d/yyyy">
                  <c:v>38656</c:v>
                </c:pt>
                <c:pt idx="2434" formatCode="m/d/yyyy">
                  <c:v>38653</c:v>
                </c:pt>
                <c:pt idx="2435" formatCode="m/d/yyyy">
                  <c:v>38652</c:v>
                </c:pt>
                <c:pt idx="2436" formatCode="m/d/yyyy">
                  <c:v>38651</c:v>
                </c:pt>
                <c:pt idx="2437" formatCode="m/d/yyyy">
                  <c:v>38650</c:v>
                </c:pt>
                <c:pt idx="2438" formatCode="m/d/yyyy">
                  <c:v>38649</c:v>
                </c:pt>
                <c:pt idx="2439" formatCode="m/d/yyyy">
                  <c:v>38646</c:v>
                </c:pt>
                <c:pt idx="2440" formatCode="m/d/yyyy">
                  <c:v>38645</c:v>
                </c:pt>
                <c:pt idx="2441" formatCode="m/d/yyyy">
                  <c:v>38644</c:v>
                </c:pt>
                <c:pt idx="2442" formatCode="m/d/yyyy">
                  <c:v>38643</c:v>
                </c:pt>
                <c:pt idx="2443" formatCode="m/d/yyyy">
                  <c:v>38642</c:v>
                </c:pt>
                <c:pt idx="2444" formatCode="m/d/yyyy">
                  <c:v>38639</c:v>
                </c:pt>
                <c:pt idx="2445" formatCode="m/d/yyyy">
                  <c:v>38638</c:v>
                </c:pt>
                <c:pt idx="2446" formatCode="m/d/yyyy">
                  <c:v>38637</c:v>
                </c:pt>
                <c:pt idx="2447" formatCode="m/d/yyyy">
                  <c:v>38636</c:v>
                </c:pt>
                <c:pt idx="2448" formatCode="m/d/yyyy">
                  <c:v>38635</c:v>
                </c:pt>
                <c:pt idx="2449" formatCode="m/d/yyyy">
                  <c:v>38632</c:v>
                </c:pt>
                <c:pt idx="2450" formatCode="m/d/yyyy">
                  <c:v>38631</c:v>
                </c:pt>
                <c:pt idx="2451" formatCode="m/d/yyyy">
                  <c:v>38630</c:v>
                </c:pt>
                <c:pt idx="2452" formatCode="m/d/yyyy">
                  <c:v>38629</c:v>
                </c:pt>
                <c:pt idx="2453" formatCode="m/d/yyyy">
                  <c:v>38628</c:v>
                </c:pt>
                <c:pt idx="2454" formatCode="m/d/yyyy">
                  <c:v>38625</c:v>
                </c:pt>
                <c:pt idx="2455" formatCode="m/d/yyyy">
                  <c:v>38624</c:v>
                </c:pt>
                <c:pt idx="2456" formatCode="m/d/yyyy">
                  <c:v>38623</c:v>
                </c:pt>
                <c:pt idx="2457" formatCode="m/d/yyyy">
                  <c:v>38622</c:v>
                </c:pt>
                <c:pt idx="2458" formatCode="m/d/yyyy">
                  <c:v>38621</c:v>
                </c:pt>
                <c:pt idx="2459" formatCode="m/d/yyyy">
                  <c:v>38618</c:v>
                </c:pt>
                <c:pt idx="2460" formatCode="m/d/yyyy">
                  <c:v>38617</c:v>
                </c:pt>
                <c:pt idx="2461" formatCode="m/d/yyyy">
                  <c:v>38616</c:v>
                </c:pt>
                <c:pt idx="2462" formatCode="m/d/yyyy">
                  <c:v>38615</c:v>
                </c:pt>
                <c:pt idx="2463" formatCode="m/d/yyyy">
                  <c:v>38614</c:v>
                </c:pt>
                <c:pt idx="2464" formatCode="m/d/yyyy">
                  <c:v>38611</c:v>
                </c:pt>
                <c:pt idx="2465" formatCode="m/d/yyyy">
                  <c:v>38610</c:v>
                </c:pt>
                <c:pt idx="2466" formatCode="m/d/yyyy">
                  <c:v>38609</c:v>
                </c:pt>
                <c:pt idx="2467" formatCode="m/d/yyyy">
                  <c:v>38608</c:v>
                </c:pt>
                <c:pt idx="2468" formatCode="m/d/yyyy">
                  <c:v>38607</c:v>
                </c:pt>
                <c:pt idx="2469" formatCode="m/d/yyyy">
                  <c:v>38604</c:v>
                </c:pt>
                <c:pt idx="2470" formatCode="m/d/yyyy">
                  <c:v>38603</c:v>
                </c:pt>
                <c:pt idx="2471" formatCode="m/d/yyyy">
                  <c:v>38602</c:v>
                </c:pt>
                <c:pt idx="2472" formatCode="m/d/yyyy">
                  <c:v>38601</c:v>
                </c:pt>
                <c:pt idx="2473" formatCode="m/d/yyyy">
                  <c:v>38600</c:v>
                </c:pt>
                <c:pt idx="2474" formatCode="m/d/yyyy">
                  <c:v>38597</c:v>
                </c:pt>
                <c:pt idx="2475" formatCode="m/d/yyyy">
                  <c:v>38596</c:v>
                </c:pt>
                <c:pt idx="2476" formatCode="m/d/yyyy">
                  <c:v>38595</c:v>
                </c:pt>
                <c:pt idx="2477" formatCode="m/d/yyyy">
                  <c:v>38594</c:v>
                </c:pt>
                <c:pt idx="2478" formatCode="m/d/yyyy">
                  <c:v>38590</c:v>
                </c:pt>
                <c:pt idx="2479" formatCode="m/d/yyyy">
                  <c:v>38589</c:v>
                </c:pt>
                <c:pt idx="2480" formatCode="m/d/yyyy">
                  <c:v>38588</c:v>
                </c:pt>
                <c:pt idx="2481" formatCode="m/d/yyyy">
                  <c:v>38587</c:v>
                </c:pt>
                <c:pt idx="2482" formatCode="m/d/yyyy">
                  <c:v>38586</c:v>
                </c:pt>
                <c:pt idx="2483" formatCode="m/d/yyyy">
                  <c:v>38583</c:v>
                </c:pt>
                <c:pt idx="2484" formatCode="m/d/yyyy">
                  <c:v>38582</c:v>
                </c:pt>
                <c:pt idx="2485" formatCode="m/d/yyyy">
                  <c:v>38581</c:v>
                </c:pt>
                <c:pt idx="2486" formatCode="m/d/yyyy">
                  <c:v>38580</c:v>
                </c:pt>
                <c:pt idx="2487" formatCode="m/d/yyyy">
                  <c:v>38579</c:v>
                </c:pt>
                <c:pt idx="2488" formatCode="m/d/yyyy">
                  <c:v>38576</c:v>
                </c:pt>
                <c:pt idx="2489" formatCode="m/d/yyyy">
                  <c:v>38575</c:v>
                </c:pt>
                <c:pt idx="2490" formatCode="m/d/yyyy">
                  <c:v>38574</c:v>
                </c:pt>
                <c:pt idx="2491" formatCode="m/d/yyyy">
                  <c:v>38573</c:v>
                </c:pt>
                <c:pt idx="2492" formatCode="m/d/yyyy">
                  <c:v>38572</c:v>
                </c:pt>
                <c:pt idx="2493" formatCode="m/d/yyyy">
                  <c:v>38569</c:v>
                </c:pt>
                <c:pt idx="2494" formatCode="m/d/yyyy">
                  <c:v>38568</c:v>
                </c:pt>
                <c:pt idx="2495" formatCode="m/d/yyyy">
                  <c:v>38567</c:v>
                </c:pt>
                <c:pt idx="2496" formatCode="m/d/yyyy">
                  <c:v>38566</c:v>
                </c:pt>
                <c:pt idx="2497" formatCode="m/d/yyyy">
                  <c:v>38565</c:v>
                </c:pt>
              </c:numCache>
            </c:numRef>
          </c:cat>
          <c:val>
            <c:numRef>
              <c:f>'FREIGHT INDICIES'!$B$3:$B$2500</c:f>
              <c:numCache>
                <c:formatCode>#,##0</c:formatCode>
                <c:ptCount val="2498"/>
                <c:pt idx="0">
                  <c:v>1131</c:v>
                </c:pt>
                <c:pt idx="1">
                  <c:v>1100</c:v>
                </c:pt>
                <c:pt idx="2">
                  <c:v>1104</c:v>
                </c:pt>
                <c:pt idx="3">
                  <c:v>1094</c:v>
                </c:pt>
                <c:pt idx="4">
                  <c:v>1090</c:v>
                </c:pt>
                <c:pt idx="5">
                  <c:v>1086</c:v>
                </c:pt>
                <c:pt idx="6">
                  <c:v>1102</c:v>
                </c:pt>
                <c:pt idx="7">
                  <c:v>1118</c:v>
                </c:pt>
                <c:pt idx="8">
                  <c:v>1113</c:v>
                </c:pt>
                <c:pt idx="9">
                  <c:v>1067</c:v>
                </c:pt>
                <c:pt idx="10">
                  <c:v>1048</c:v>
                </c:pt>
                <c:pt idx="11">
                  <c:v>1009</c:v>
                </c:pt>
                <c:pt idx="12" formatCode="General">
                  <c:v>951</c:v>
                </c:pt>
                <c:pt idx="13" formatCode="General">
                  <c:v>915</c:v>
                </c:pt>
                <c:pt idx="14" formatCode="General">
                  <c:v>900</c:v>
                </c:pt>
                <c:pt idx="15" formatCode="General">
                  <c:v>874</c:v>
                </c:pt>
                <c:pt idx="16" formatCode="General">
                  <c:v>853</c:v>
                </c:pt>
                <c:pt idx="17" formatCode="General">
                  <c:v>840</c:v>
                </c:pt>
                <c:pt idx="18" formatCode="General">
                  <c:v>830</c:v>
                </c:pt>
                <c:pt idx="19" formatCode="General">
                  <c:v>815</c:v>
                </c:pt>
                <c:pt idx="20" formatCode="General">
                  <c:v>805</c:v>
                </c:pt>
                <c:pt idx="21" formatCode="General">
                  <c:v>794</c:v>
                </c:pt>
                <c:pt idx="22" formatCode="General">
                  <c:v>794</c:v>
                </c:pt>
                <c:pt idx="23" formatCode="General">
                  <c:v>800</c:v>
                </c:pt>
                <c:pt idx="24" formatCode="General">
                  <c:v>813</c:v>
                </c:pt>
                <c:pt idx="25" formatCode="General">
                  <c:v>823</c:v>
                </c:pt>
                <c:pt idx="26" formatCode="General">
                  <c:v>829</c:v>
                </c:pt>
                <c:pt idx="27" formatCode="General">
                  <c:v>829</c:v>
                </c:pt>
                <c:pt idx="28" formatCode="General">
                  <c:v>790</c:v>
                </c:pt>
                <c:pt idx="29" formatCode="General">
                  <c:v>779</c:v>
                </c:pt>
                <c:pt idx="30" formatCode="General">
                  <c:v>779</c:v>
                </c:pt>
                <c:pt idx="31" formatCode="General">
                  <c:v>773</c:v>
                </c:pt>
                <c:pt idx="32" formatCode="General">
                  <c:v>725</c:v>
                </c:pt>
                <c:pt idx="33" formatCode="General">
                  <c:v>681</c:v>
                </c:pt>
                <c:pt idx="34" formatCode="General">
                  <c:v>656</c:v>
                </c:pt>
                <c:pt idx="35" formatCode="General">
                  <c:v>642</c:v>
                </c:pt>
                <c:pt idx="36" formatCode="General">
                  <c:v>629</c:v>
                </c:pt>
                <c:pt idx="37" formatCode="General">
                  <c:v>618</c:v>
                </c:pt>
                <c:pt idx="38" formatCode="General">
                  <c:v>612</c:v>
                </c:pt>
                <c:pt idx="39" formatCode="General">
                  <c:v>610</c:v>
                </c:pt>
                <c:pt idx="40" formatCode="General">
                  <c:v>610</c:v>
                </c:pt>
                <c:pt idx="41" formatCode="General">
                  <c:v>603</c:v>
                </c:pt>
                <c:pt idx="42" formatCode="General">
                  <c:v>598</c:v>
                </c:pt>
                <c:pt idx="43" formatCode="General">
                  <c:v>591</c:v>
                </c:pt>
                <c:pt idx="44" formatCode="General">
                  <c:v>589</c:v>
                </c:pt>
                <c:pt idx="45" formatCode="General">
                  <c:v>589</c:v>
                </c:pt>
                <c:pt idx="46" formatCode="General">
                  <c:v>588</c:v>
                </c:pt>
                <c:pt idx="47" formatCode="General">
                  <c:v>587</c:v>
                </c:pt>
                <c:pt idx="48" formatCode="General">
                  <c:v>584</c:v>
                </c:pt>
                <c:pt idx="49" formatCode="General">
                  <c:v>586</c:v>
                </c:pt>
                <c:pt idx="50" formatCode="General">
                  <c:v>592</c:v>
                </c:pt>
                <c:pt idx="51" formatCode="General">
                  <c:v>606</c:v>
                </c:pt>
                <c:pt idx="52" formatCode="General">
                  <c:v>620</c:v>
                </c:pt>
                <c:pt idx="53" formatCode="General">
                  <c:v>630</c:v>
                </c:pt>
                <c:pt idx="54" formatCode="General">
                  <c:v>634</c:v>
                </c:pt>
                <c:pt idx="55" formatCode="General">
                  <c:v>637</c:v>
                </c:pt>
                <c:pt idx="56" formatCode="General">
                  <c:v>634</c:v>
                </c:pt>
                <c:pt idx="57" formatCode="General">
                  <c:v>589</c:v>
                </c:pt>
                <c:pt idx="58" formatCode="General">
                  <c:v>578</c:v>
                </c:pt>
                <c:pt idx="59" formatCode="General">
                  <c:v>574</c:v>
                </c:pt>
                <c:pt idx="60" formatCode="General">
                  <c:v>573</c:v>
                </c:pt>
                <c:pt idx="61" formatCode="General">
                  <c:v>575</c:v>
                </c:pt>
                <c:pt idx="62" formatCode="General">
                  <c:v>580</c:v>
                </c:pt>
                <c:pt idx="63" formatCode="General">
                  <c:v>587</c:v>
                </c:pt>
                <c:pt idx="64" formatCode="General">
                  <c:v>591</c:v>
                </c:pt>
                <c:pt idx="65" formatCode="General">
                  <c:v>595</c:v>
                </c:pt>
                <c:pt idx="66" formatCode="General">
                  <c:v>601</c:v>
                </c:pt>
                <c:pt idx="67" formatCode="General">
                  <c:v>600</c:v>
                </c:pt>
                <c:pt idx="68" formatCode="General">
                  <c:v>600</c:v>
                </c:pt>
                <c:pt idx="69" formatCode="General">
                  <c:v>599</c:v>
                </c:pt>
                <c:pt idx="70" formatCode="General">
                  <c:v>600</c:v>
                </c:pt>
                <c:pt idx="71" formatCode="General">
                  <c:v>601</c:v>
                </c:pt>
                <c:pt idx="72" formatCode="General">
                  <c:v>598</c:v>
                </c:pt>
                <c:pt idx="73" formatCode="General">
                  <c:v>597</c:v>
                </c:pt>
                <c:pt idx="74" formatCode="General">
                  <c:v>593</c:v>
                </c:pt>
                <c:pt idx="75" formatCode="General">
                  <c:v>586</c:v>
                </c:pt>
                <c:pt idx="76" formatCode="General">
                  <c:v>581</c:v>
                </c:pt>
                <c:pt idx="77" formatCode="General">
                  <c:v>578</c:v>
                </c:pt>
                <c:pt idx="78" formatCode="General">
                  <c:v>580</c:v>
                </c:pt>
                <c:pt idx="79" formatCode="General">
                  <c:v>580</c:v>
                </c:pt>
                <c:pt idx="80" formatCode="General">
                  <c:v>580</c:v>
                </c:pt>
                <c:pt idx="81" formatCode="General">
                  <c:v>583</c:v>
                </c:pt>
                <c:pt idx="82" formatCode="General">
                  <c:v>588</c:v>
                </c:pt>
                <c:pt idx="83" formatCode="General">
                  <c:v>596</c:v>
                </c:pt>
                <c:pt idx="84" formatCode="General">
                  <c:v>602</c:v>
                </c:pt>
                <c:pt idx="85" formatCode="General">
                  <c:v>599</c:v>
                </c:pt>
                <c:pt idx="86" formatCode="General">
                  <c:v>596</c:v>
                </c:pt>
                <c:pt idx="87" formatCode="General">
                  <c:v>598</c:v>
                </c:pt>
                <c:pt idx="88" formatCode="General">
                  <c:v>598</c:v>
                </c:pt>
                <c:pt idx="89" formatCode="General">
                  <c:v>597</c:v>
                </c:pt>
                <c:pt idx="90" formatCode="General">
                  <c:v>594</c:v>
                </c:pt>
                <c:pt idx="91" formatCode="General">
                  <c:v>591</c:v>
                </c:pt>
                <c:pt idx="92" formatCode="General">
                  <c:v>584</c:v>
                </c:pt>
                <c:pt idx="93" formatCode="General">
                  <c:v>571</c:v>
                </c:pt>
                <c:pt idx="94" formatCode="General">
                  <c:v>568</c:v>
                </c:pt>
                <c:pt idx="95" formatCode="General">
                  <c:v>564</c:v>
                </c:pt>
                <c:pt idx="96" formatCode="General">
                  <c:v>562</c:v>
                </c:pt>
                <c:pt idx="97" formatCode="General">
                  <c:v>560</c:v>
                </c:pt>
                <c:pt idx="98" formatCode="General">
                  <c:v>565</c:v>
                </c:pt>
                <c:pt idx="99" formatCode="General">
                  <c:v>568</c:v>
                </c:pt>
                <c:pt idx="100" formatCode="General">
                  <c:v>568</c:v>
                </c:pt>
                <c:pt idx="101" formatCode="General">
                  <c:v>565</c:v>
                </c:pt>
                <c:pt idx="102" formatCode="General">
                  <c:v>561</c:v>
                </c:pt>
                <c:pt idx="103" formatCode="General">
                  <c:v>559</c:v>
                </c:pt>
                <c:pt idx="104" formatCode="General">
                  <c:v>553</c:v>
                </c:pt>
                <c:pt idx="105" formatCode="General">
                  <c:v>548</c:v>
                </c:pt>
                <c:pt idx="106" formatCode="General">
                  <c:v>540</c:v>
                </c:pt>
                <c:pt idx="107" formatCode="General">
                  <c:v>533</c:v>
                </c:pt>
                <c:pt idx="108" formatCode="General">
                  <c:v>524</c:v>
                </c:pt>
                <c:pt idx="109" formatCode="General">
                  <c:v>516</c:v>
                </c:pt>
                <c:pt idx="110" formatCode="General">
                  <c:v>512</c:v>
                </c:pt>
                <c:pt idx="111" formatCode="General">
                  <c:v>513</c:v>
                </c:pt>
                <c:pt idx="112" formatCode="General">
                  <c:v>511</c:v>
                </c:pt>
                <c:pt idx="113" formatCode="General">
                  <c:v>509</c:v>
                </c:pt>
                <c:pt idx="114" formatCode="General">
                  <c:v>516</c:v>
                </c:pt>
                <c:pt idx="115" formatCode="General">
                  <c:v>522</c:v>
                </c:pt>
                <c:pt idx="116" formatCode="General">
                  <c:v>530</c:v>
                </c:pt>
                <c:pt idx="117" formatCode="General">
                  <c:v>540</c:v>
                </c:pt>
                <c:pt idx="118" formatCode="General">
                  <c:v>553</c:v>
                </c:pt>
                <c:pt idx="119" formatCode="General">
                  <c:v>556</c:v>
                </c:pt>
                <c:pt idx="120" formatCode="General">
                  <c:v>554</c:v>
                </c:pt>
                <c:pt idx="121" formatCode="General">
                  <c:v>559</c:v>
                </c:pt>
                <c:pt idx="122" formatCode="General">
                  <c:v>564</c:v>
                </c:pt>
                <c:pt idx="123" formatCode="General">
                  <c:v>569</c:v>
                </c:pt>
                <c:pt idx="124" formatCode="General">
                  <c:v>577</c:v>
                </c:pt>
                <c:pt idx="125" formatCode="General">
                  <c:v>590</c:v>
                </c:pt>
                <c:pt idx="126" formatCode="General">
                  <c:v>608</c:v>
                </c:pt>
                <c:pt idx="127" formatCode="General">
                  <c:v>632</c:v>
                </c:pt>
                <c:pt idx="128" formatCode="General">
                  <c:v>666</c:v>
                </c:pt>
                <c:pt idx="129" formatCode="General">
                  <c:v>688</c:v>
                </c:pt>
                <c:pt idx="130" formatCode="General">
                  <c:v>703</c:v>
                </c:pt>
                <c:pt idx="131" formatCode="General">
                  <c:v>720</c:v>
                </c:pt>
                <c:pt idx="132" formatCode="General">
                  <c:v>751</c:v>
                </c:pt>
                <c:pt idx="133" formatCode="General">
                  <c:v>770</c:v>
                </c:pt>
                <c:pt idx="134" formatCode="General">
                  <c:v>753</c:v>
                </c:pt>
                <c:pt idx="135" formatCode="General">
                  <c:v>739</c:v>
                </c:pt>
                <c:pt idx="136" formatCode="General">
                  <c:v>741</c:v>
                </c:pt>
                <c:pt idx="137" formatCode="General">
                  <c:v>749</c:v>
                </c:pt>
                <c:pt idx="138" formatCode="General">
                  <c:v>757</c:v>
                </c:pt>
                <c:pt idx="139" formatCode="General">
                  <c:v>762</c:v>
                </c:pt>
                <c:pt idx="140" formatCode="General">
                  <c:v>723</c:v>
                </c:pt>
                <c:pt idx="141" formatCode="General">
                  <c:v>709</c:v>
                </c:pt>
                <c:pt idx="142" formatCode="General">
                  <c:v>724</c:v>
                </c:pt>
                <c:pt idx="143" formatCode="General">
                  <c:v>744</c:v>
                </c:pt>
                <c:pt idx="144" formatCode="General">
                  <c:v>758</c:v>
                </c:pt>
                <c:pt idx="145" formatCode="General">
                  <c:v>761</c:v>
                </c:pt>
                <c:pt idx="146" formatCode="General">
                  <c:v>771</c:v>
                </c:pt>
                <c:pt idx="147" formatCode="General">
                  <c:v>782</c:v>
                </c:pt>
                <c:pt idx="148" formatCode="General">
                  <c:v>788</c:v>
                </c:pt>
                <c:pt idx="149" formatCode="General">
                  <c:v>794</c:v>
                </c:pt>
                <c:pt idx="150" formatCode="General">
                  <c:v>803</c:v>
                </c:pt>
                <c:pt idx="151" formatCode="General">
                  <c:v>814</c:v>
                </c:pt>
                <c:pt idx="152" formatCode="General">
                  <c:v>827</c:v>
                </c:pt>
                <c:pt idx="153" formatCode="General">
                  <c:v>838</c:v>
                </c:pt>
                <c:pt idx="154" formatCode="General">
                  <c:v>845</c:v>
                </c:pt>
                <c:pt idx="155" formatCode="General">
                  <c:v>863</c:v>
                </c:pt>
                <c:pt idx="156" formatCode="General">
                  <c:v>887</c:v>
                </c:pt>
                <c:pt idx="157" formatCode="General">
                  <c:v>911</c:v>
                </c:pt>
                <c:pt idx="158" formatCode="General">
                  <c:v>933</c:v>
                </c:pt>
                <c:pt idx="159" formatCode="General">
                  <c:v>952</c:v>
                </c:pt>
                <c:pt idx="160" formatCode="General">
                  <c:v>982</c:v>
                </c:pt>
                <c:pt idx="161" formatCode="General">
                  <c:v>1019</c:v>
                </c:pt>
                <c:pt idx="162" formatCode="General">
                  <c:v>1079</c:v>
                </c:pt>
                <c:pt idx="163" formatCode="General">
                  <c:v>1119</c:v>
                </c:pt>
                <c:pt idx="164" formatCode="General">
                  <c:v>1137</c:v>
                </c:pt>
                <c:pt idx="165" formatCode="General">
                  <c:v>1153</c:v>
                </c:pt>
                <c:pt idx="166" formatCode="General">
                  <c:v>1187</c:v>
                </c:pt>
                <c:pt idx="167" formatCode="General">
                  <c:v>1239</c:v>
                </c:pt>
                <c:pt idx="168" formatCode="General">
                  <c:v>1313</c:v>
                </c:pt>
                <c:pt idx="169" formatCode="General">
                  <c:v>1317</c:v>
                </c:pt>
                <c:pt idx="170" formatCode="General">
                  <c:v>1324</c:v>
                </c:pt>
                <c:pt idx="171" formatCode="General">
                  <c:v>1332</c:v>
                </c:pt>
                <c:pt idx="172" formatCode="General">
                  <c:v>1306</c:v>
                </c:pt>
                <c:pt idx="173" formatCode="General">
                  <c:v>1296</c:v>
                </c:pt>
                <c:pt idx="174" formatCode="General">
                  <c:v>1264</c:v>
                </c:pt>
                <c:pt idx="175" formatCode="General">
                  <c:v>1256</c:v>
                </c:pt>
                <c:pt idx="176" formatCode="General">
                  <c:v>1264</c:v>
                </c:pt>
                <c:pt idx="177" formatCode="General">
                  <c:v>1327</c:v>
                </c:pt>
                <c:pt idx="178" formatCode="General">
                  <c:v>1370</c:v>
                </c:pt>
                <c:pt idx="179" formatCode="General">
                  <c:v>1418</c:v>
                </c:pt>
                <c:pt idx="180" formatCode="General">
                  <c:v>1437</c:v>
                </c:pt>
                <c:pt idx="181" formatCode="General">
                  <c:v>1436</c:v>
                </c:pt>
                <c:pt idx="182" formatCode="General">
                  <c:v>1464</c:v>
                </c:pt>
                <c:pt idx="183" formatCode="General">
                  <c:v>1484</c:v>
                </c:pt>
                <c:pt idx="184" formatCode="General">
                  <c:v>1456</c:v>
                </c:pt>
                <c:pt idx="185" formatCode="General">
                  <c:v>1428</c:v>
                </c:pt>
                <c:pt idx="186" formatCode="General">
                  <c:v>1424</c:v>
                </c:pt>
                <c:pt idx="187" formatCode="General">
                  <c:v>1428</c:v>
                </c:pt>
                <c:pt idx="188" formatCode="General">
                  <c:v>1395</c:v>
                </c:pt>
                <c:pt idx="189" formatCode="General">
                  <c:v>1285</c:v>
                </c:pt>
                <c:pt idx="190" formatCode="General">
                  <c:v>1192</c:v>
                </c:pt>
                <c:pt idx="191" formatCode="General">
                  <c:v>1155</c:v>
                </c:pt>
                <c:pt idx="192" formatCode="General">
                  <c:v>1136</c:v>
                </c:pt>
                <c:pt idx="193" formatCode="General">
                  <c:v>1090</c:v>
                </c:pt>
                <c:pt idx="194" formatCode="General">
                  <c:v>973</c:v>
                </c:pt>
                <c:pt idx="195" formatCode="General">
                  <c:v>944</c:v>
                </c:pt>
                <c:pt idx="196" formatCode="General">
                  <c:v>930</c:v>
                </c:pt>
                <c:pt idx="197" formatCode="General">
                  <c:v>935</c:v>
                </c:pt>
                <c:pt idx="198" formatCode="General">
                  <c:v>948</c:v>
                </c:pt>
                <c:pt idx="199" formatCode="General">
                  <c:v>954</c:v>
                </c:pt>
                <c:pt idx="200" formatCode="General">
                  <c:v>963</c:v>
                </c:pt>
                <c:pt idx="201" formatCode="General">
                  <c:v>974</c:v>
                </c:pt>
                <c:pt idx="202" formatCode="General">
                  <c:v>991</c:v>
                </c:pt>
                <c:pt idx="203" formatCode="General">
                  <c:v>1015</c:v>
                </c:pt>
                <c:pt idx="204" formatCode="General">
                  <c:v>1029</c:v>
                </c:pt>
                <c:pt idx="205" formatCode="General">
                  <c:v>1037</c:v>
                </c:pt>
                <c:pt idx="206" formatCode="General">
                  <c:v>1041</c:v>
                </c:pt>
                <c:pt idx="207" formatCode="General">
                  <c:v>1055</c:v>
                </c:pt>
                <c:pt idx="208" formatCode="General">
                  <c:v>1063</c:v>
                </c:pt>
                <c:pt idx="209" formatCode="General">
                  <c:v>1062</c:v>
                </c:pt>
                <c:pt idx="210" formatCode="General">
                  <c:v>1049</c:v>
                </c:pt>
                <c:pt idx="211" formatCode="General">
                  <c:v>1038</c:v>
                </c:pt>
                <c:pt idx="212" formatCode="General">
                  <c:v>1056</c:v>
                </c:pt>
                <c:pt idx="213" formatCode="General">
                  <c:v>1073</c:v>
                </c:pt>
                <c:pt idx="214" formatCode="General">
                  <c:v>1077</c:v>
                </c:pt>
                <c:pt idx="215" formatCode="General">
                  <c:v>1075</c:v>
                </c:pt>
                <c:pt idx="216" formatCode="General">
                  <c:v>1089</c:v>
                </c:pt>
                <c:pt idx="217" formatCode="General">
                  <c:v>1124</c:v>
                </c:pt>
                <c:pt idx="218" formatCode="General">
                  <c:v>1150</c:v>
                </c:pt>
                <c:pt idx="219" formatCode="General">
                  <c:v>1173</c:v>
                </c:pt>
                <c:pt idx="220" formatCode="General">
                  <c:v>1181</c:v>
                </c:pt>
                <c:pt idx="221" formatCode="General">
                  <c:v>1186</c:v>
                </c:pt>
                <c:pt idx="222" formatCode="General">
                  <c:v>1197</c:v>
                </c:pt>
                <c:pt idx="223" formatCode="General">
                  <c:v>1197</c:v>
                </c:pt>
                <c:pt idx="224" formatCode="General">
                  <c:v>1166</c:v>
                </c:pt>
                <c:pt idx="225" formatCode="General">
                  <c:v>1155</c:v>
                </c:pt>
                <c:pt idx="226" formatCode="General">
                  <c:v>1147</c:v>
                </c:pt>
                <c:pt idx="227" formatCode="General">
                  <c:v>1142</c:v>
                </c:pt>
                <c:pt idx="228" formatCode="General">
                  <c:v>1149</c:v>
                </c:pt>
                <c:pt idx="229" formatCode="General">
                  <c:v>1151</c:v>
                </c:pt>
                <c:pt idx="230" formatCode="General">
                  <c:v>1147</c:v>
                </c:pt>
                <c:pt idx="231" formatCode="General">
                  <c:v>1119</c:v>
                </c:pt>
                <c:pt idx="232" formatCode="General">
                  <c:v>1063</c:v>
                </c:pt>
                <c:pt idx="233" formatCode="General">
                  <c:v>1070</c:v>
                </c:pt>
                <c:pt idx="234" formatCode="General">
                  <c:v>1088</c:v>
                </c:pt>
                <c:pt idx="235" formatCode="General">
                  <c:v>1096</c:v>
                </c:pt>
                <c:pt idx="236" formatCode="General">
                  <c:v>1061</c:v>
                </c:pt>
                <c:pt idx="237" formatCode="General">
                  <c:v>1040</c:v>
                </c:pt>
                <c:pt idx="238" formatCode="General">
                  <c:v>1042</c:v>
                </c:pt>
                <c:pt idx="239" formatCode="General">
                  <c:v>1015</c:v>
                </c:pt>
                <c:pt idx="240" formatCode="General">
                  <c:v>942</c:v>
                </c:pt>
                <c:pt idx="241" formatCode="General">
                  <c:v>871</c:v>
                </c:pt>
                <c:pt idx="242" formatCode="General">
                  <c:v>836</c:v>
                </c:pt>
                <c:pt idx="243" formatCode="General">
                  <c:v>792</c:v>
                </c:pt>
                <c:pt idx="244" formatCode="General">
                  <c:v>777</c:v>
                </c:pt>
                <c:pt idx="245" formatCode="General">
                  <c:v>765</c:v>
                </c:pt>
                <c:pt idx="246" formatCode="General">
                  <c:v>759</c:v>
                </c:pt>
                <c:pt idx="247" formatCode="General">
                  <c:v>755</c:v>
                </c:pt>
                <c:pt idx="248" formatCode="General">
                  <c:v>753</c:v>
                </c:pt>
                <c:pt idx="249" formatCode="General">
                  <c:v>751</c:v>
                </c:pt>
                <c:pt idx="250" formatCode="General">
                  <c:v>755</c:v>
                </c:pt>
                <c:pt idx="251" formatCode="General">
                  <c:v>754</c:v>
                </c:pt>
                <c:pt idx="252" formatCode="General">
                  <c:v>747</c:v>
                </c:pt>
                <c:pt idx="253" formatCode="General">
                  <c:v>743</c:v>
                </c:pt>
                <c:pt idx="254" formatCode="General">
                  <c:v>739</c:v>
                </c:pt>
                <c:pt idx="255" formatCode="General">
                  <c:v>732</c:v>
                </c:pt>
                <c:pt idx="256" formatCode="General">
                  <c:v>727</c:v>
                </c:pt>
                <c:pt idx="257" formatCode="General">
                  <c:v>723</c:v>
                </c:pt>
                <c:pt idx="258" formatCode="General">
                  <c:v>724</c:v>
                </c:pt>
                <c:pt idx="259" formatCode="General">
                  <c:v>732</c:v>
                </c:pt>
                <c:pt idx="260" formatCode="General">
                  <c:v>738</c:v>
                </c:pt>
                <c:pt idx="261" formatCode="General">
                  <c:v>755</c:v>
                </c:pt>
                <c:pt idx="262" formatCode="General">
                  <c:v>782</c:v>
                </c:pt>
                <c:pt idx="263" formatCode="General">
                  <c:v>798</c:v>
                </c:pt>
                <c:pt idx="264" formatCode="General">
                  <c:v>814</c:v>
                </c:pt>
                <c:pt idx="265" formatCode="General">
                  <c:v>836</c:v>
                </c:pt>
                <c:pt idx="266" formatCode="General">
                  <c:v>863</c:v>
                </c:pt>
                <c:pt idx="267" formatCode="General">
                  <c:v>881</c:v>
                </c:pt>
                <c:pt idx="268" formatCode="General">
                  <c:v>888</c:v>
                </c:pt>
                <c:pt idx="269" formatCode="General">
                  <c:v>893</c:v>
                </c:pt>
                <c:pt idx="270" formatCode="General">
                  <c:v>890</c:v>
                </c:pt>
                <c:pt idx="271" formatCode="General">
                  <c:v>890</c:v>
                </c:pt>
                <c:pt idx="272" formatCode="General">
                  <c:v>894</c:v>
                </c:pt>
                <c:pt idx="273" formatCode="General">
                  <c:v>850</c:v>
                </c:pt>
                <c:pt idx="274" formatCode="General">
                  <c:v>831</c:v>
                </c:pt>
                <c:pt idx="275" formatCode="General">
                  <c:v>824</c:v>
                </c:pt>
                <c:pt idx="276" formatCode="General">
                  <c:v>846</c:v>
                </c:pt>
                <c:pt idx="277" formatCode="General">
                  <c:v>867</c:v>
                </c:pt>
                <c:pt idx="278" formatCode="General">
                  <c:v>886</c:v>
                </c:pt>
                <c:pt idx="279" formatCode="General">
                  <c:v>904</c:v>
                </c:pt>
                <c:pt idx="280" formatCode="General">
                  <c:v>902</c:v>
                </c:pt>
                <c:pt idx="281" formatCode="General">
                  <c:v>867</c:v>
                </c:pt>
                <c:pt idx="282" formatCode="General">
                  <c:v>858</c:v>
                </c:pt>
                <c:pt idx="283" formatCode="General">
                  <c:v>880</c:v>
                </c:pt>
                <c:pt idx="284" formatCode="General">
                  <c:v>906</c:v>
                </c:pt>
                <c:pt idx="285" formatCode="General">
                  <c:v>939</c:v>
                </c:pt>
                <c:pt idx="286" formatCode="General">
                  <c:v>973</c:v>
                </c:pt>
                <c:pt idx="287" formatCode="General">
                  <c:v>1004</c:v>
                </c:pt>
                <c:pt idx="288" formatCode="General">
                  <c:v>999</c:v>
                </c:pt>
                <c:pt idx="289" formatCode="General">
                  <c:v>989</c:v>
                </c:pt>
                <c:pt idx="290" formatCode="General">
                  <c:v>977</c:v>
                </c:pt>
                <c:pt idx="291" formatCode="General">
                  <c:v>959</c:v>
                </c:pt>
                <c:pt idx="292" formatCode="General">
                  <c:v>948</c:v>
                </c:pt>
                <c:pt idx="293" formatCode="General">
                  <c:v>934</c:v>
                </c:pt>
                <c:pt idx="294" formatCode="General">
                  <c:v>934</c:v>
                </c:pt>
                <c:pt idx="295" formatCode="General">
                  <c:v>940</c:v>
                </c:pt>
                <c:pt idx="296" formatCode="General">
                  <c:v>954</c:v>
                </c:pt>
                <c:pt idx="297" formatCode="General">
                  <c:v>973</c:v>
                </c:pt>
                <c:pt idx="298" formatCode="General">
                  <c:v>964</c:v>
                </c:pt>
                <c:pt idx="299" formatCode="General">
                  <c:v>966</c:v>
                </c:pt>
                <c:pt idx="300" formatCode="General">
                  <c:v>988</c:v>
                </c:pt>
                <c:pt idx="301" formatCode="General">
                  <c:v>1010</c:v>
                </c:pt>
                <c:pt idx="302" formatCode="General">
                  <c:v>1022</c:v>
                </c:pt>
                <c:pt idx="303" formatCode="General">
                  <c:v>1027</c:v>
                </c:pt>
                <c:pt idx="304" formatCode="General">
                  <c:v>1021</c:v>
                </c:pt>
                <c:pt idx="305" formatCode="General">
                  <c:v>1002</c:v>
                </c:pt>
                <c:pt idx="306" formatCode="General">
                  <c:v>982</c:v>
                </c:pt>
                <c:pt idx="307" formatCode="General">
                  <c:v>987</c:v>
                </c:pt>
                <c:pt idx="308" formatCode="General">
                  <c:v>997</c:v>
                </c:pt>
                <c:pt idx="309" formatCode="General">
                  <c:v>1008</c:v>
                </c:pt>
                <c:pt idx="310" formatCode="General">
                  <c:v>1022</c:v>
                </c:pt>
                <c:pt idx="311" formatCode="General">
                  <c:v>1022</c:v>
                </c:pt>
                <c:pt idx="312" formatCode="General">
                  <c:v>1017</c:v>
                </c:pt>
                <c:pt idx="313" formatCode="General">
                  <c:v>993</c:v>
                </c:pt>
                <c:pt idx="314" formatCode="General">
                  <c:v>943</c:v>
                </c:pt>
                <c:pt idx="315" formatCode="General">
                  <c:v>949</c:v>
                </c:pt>
                <c:pt idx="316" formatCode="General">
                  <c:v>961</c:v>
                </c:pt>
                <c:pt idx="317" formatCode="General">
                  <c:v>967</c:v>
                </c:pt>
                <c:pt idx="318" formatCode="General">
                  <c:v>962</c:v>
                </c:pt>
                <c:pt idx="319" formatCode="General">
                  <c:v>956</c:v>
                </c:pt>
                <c:pt idx="320" formatCode="General">
                  <c:v>939</c:v>
                </c:pt>
                <c:pt idx="321" formatCode="General">
                  <c:v>930</c:v>
                </c:pt>
                <c:pt idx="322" formatCode="General">
                  <c:v>936</c:v>
                </c:pt>
                <c:pt idx="323" formatCode="General">
                  <c:v>970</c:v>
                </c:pt>
                <c:pt idx="324" formatCode="General">
                  <c:v>989</c:v>
                </c:pt>
                <c:pt idx="325" formatCode="General">
                  <c:v>1002</c:v>
                </c:pt>
                <c:pt idx="326" formatCode="General">
                  <c:v>1029</c:v>
                </c:pt>
                <c:pt idx="327" formatCode="General">
                  <c:v>1061</c:v>
                </c:pt>
                <c:pt idx="328" formatCode="General">
                  <c:v>1098</c:v>
                </c:pt>
                <c:pt idx="329" formatCode="General">
                  <c:v>1186</c:v>
                </c:pt>
                <c:pt idx="330" formatCode="General">
                  <c:v>1205</c:v>
                </c:pt>
                <c:pt idx="331" formatCode="General">
                  <c:v>1235</c:v>
                </c:pt>
                <c:pt idx="332" formatCode="General">
                  <c:v>1273</c:v>
                </c:pt>
                <c:pt idx="333" formatCode="General">
                  <c:v>1316</c:v>
                </c:pt>
                <c:pt idx="334" formatCode="General">
                  <c:v>1362</c:v>
                </c:pt>
                <c:pt idx="335" formatCode="General">
                  <c:v>1373</c:v>
                </c:pt>
                <c:pt idx="336" formatCode="General">
                  <c:v>1412</c:v>
                </c:pt>
                <c:pt idx="337" formatCode="General">
                  <c:v>1496</c:v>
                </c:pt>
                <c:pt idx="338" formatCode="General">
                  <c:v>1578</c:v>
                </c:pt>
                <c:pt idx="339" formatCode="General">
                  <c:v>1602</c:v>
                </c:pt>
                <c:pt idx="340" formatCode="General">
                  <c:v>1599</c:v>
                </c:pt>
                <c:pt idx="341" formatCode="General">
                  <c:v>1621</c:v>
                </c:pt>
                <c:pt idx="342" formatCode="General">
                  <c:v>1570</c:v>
                </c:pt>
                <c:pt idx="343" formatCode="General">
                  <c:v>1518</c:v>
                </c:pt>
                <c:pt idx="344" formatCode="General">
                  <c:v>1481</c:v>
                </c:pt>
                <c:pt idx="345" formatCode="General">
                  <c:v>1477</c:v>
                </c:pt>
                <c:pt idx="346" formatCode="General">
                  <c:v>1468</c:v>
                </c:pt>
                <c:pt idx="347" formatCode="General">
                  <c:v>1453</c:v>
                </c:pt>
                <c:pt idx="348" formatCode="General">
                  <c:v>1580</c:v>
                </c:pt>
                <c:pt idx="349" formatCode="General">
                  <c:v>1562</c:v>
                </c:pt>
                <c:pt idx="350" formatCode="General">
                  <c:v>1543</c:v>
                </c:pt>
                <c:pt idx="351" formatCode="General">
                  <c:v>1480</c:v>
                </c:pt>
                <c:pt idx="352" formatCode="General">
                  <c:v>1391</c:v>
                </c:pt>
                <c:pt idx="353" formatCode="General">
                  <c:v>1325</c:v>
                </c:pt>
                <c:pt idx="354" formatCode="General">
                  <c:v>1276</c:v>
                </c:pt>
                <c:pt idx="355" formatCode="General">
                  <c:v>1258</c:v>
                </c:pt>
                <c:pt idx="356" formatCode="General">
                  <c:v>1250</c:v>
                </c:pt>
                <c:pt idx="357" formatCode="General">
                  <c:v>1222</c:v>
                </c:pt>
                <c:pt idx="358" formatCode="General">
                  <c:v>1197</c:v>
                </c:pt>
                <c:pt idx="359" formatCode="General">
                  <c:v>1174</c:v>
                </c:pt>
                <c:pt idx="360" formatCode="General">
                  <c:v>1175</c:v>
                </c:pt>
                <c:pt idx="361" formatCode="General">
                  <c:v>1164</c:v>
                </c:pt>
                <c:pt idx="362" formatCode="General">
                  <c:v>1160</c:v>
                </c:pt>
                <c:pt idx="363" formatCode="General">
                  <c:v>1146</c:v>
                </c:pt>
                <c:pt idx="364" formatCode="General">
                  <c:v>1130</c:v>
                </c:pt>
                <c:pt idx="365" formatCode="General">
                  <c:v>1106</c:v>
                </c:pt>
                <c:pt idx="366" formatCode="General">
                  <c:v>1097</c:v>
                </c:pt>
                <c:pt idx="367" formatCode="General">
                  <c:v>1085</c:v>
                </c:pt>
                <c:pt idx="368" formatCode="General">
                  <c:v>1091</c:v>
                </c:pt>
                <c:pt idx="369" formatCode="General">
                  <c:v>1096</c:v>
                </c:pt>
                <c:pt idx="370" formatCode="General">
                  <c:v>1091</c:v>
                </c:pt>
                <c:pt idx="371" formatCode="General">
                  <c:v>1092</c:v>
                </c:pt>
                <c:pt idx="372" formatCode="General">
                  <c:v>1086</c:v>
                </c:pt>
                <c:pt idx="373" formatCode="General">
                  <c:v>1084</c:v>
                </c:pt>
                <c:pt idx="374" formatCode="General">
                  <c:v>1093</c:v>
                </c:pt>
                <c:pt idx="375" formatCode="General">
                  <c:v>1110</c:v>
                </c:pt>
                <c:pt idx="376" formatCode="General">
                  <c:v>1127</c:v>
                </c:pt>
                <c:pt idx="377" formatCode="General">
                  <c:v>1148</c:v>
                </c:pt>
                <c:pt idx="378" formatCode="General">
                  <c:v>1177</c:v>
                </c:pt>
                <c:pt idx="379" formatCode="General">
                  <c:v>1217</c:v>
                </c:pt>
                <c:pt idx="380" formatCode="General">
                  <c:v>1246</c:v>
                </c:pt>
                <c:pt idx="381" formatCode="General">
                  <c:v>1271</c:v>
                </c:pt>
                <c:pt idx="382" formatCode="General">
                  <c:v>1322</c:v>
                </c:pt>
                <c:pt idx="383" formatCode="General">
                  <c:v>1369</c:v>
                </c:pt>
                <c:pt idx="384" formatCode="General">
                  <c:v>1428</c:v>
                </c:pt>
                <c:pt idx="385" formatCode="General">
                  <c:v>1421</c:v>
                </c:pt>
                <c:pt idx="386" formatCode="General">
                  <c:v>1398</c:v>
                </c:pt>
                <c:pt idx="387" formatCode="General">
                  <c:v>1374</c:v>
                </c:pt>
                <c:pt idx="388" formatCode="General">
                  <c:v>1370</c:v>
                </c:pt>
                <c:pt idx="389" formatCode="General">
                  <c:v>1395</c:v>
                </c:pt>
                <c:pt idx="390" formatCode="General">
                  <c:v>1512</c:v>
                </c:pt>
                <c:pt idx="391" formatCode="General">
                  <c:v>1706</c:v>
                </c:pt>
                <c:pt idx="392" formatCode="General">
                  <c:v>1826</c:v>
                </c:pt>
                <c:pt idx="393" formatCode="General">
                  <c:v>1876</c:v>
                </c:pt>
                <c:pt idx="394" formatCode="General">
                  <c:v>1951</c:v>
                </c:pt>
                <c:pt idx="395" formatCode="General">
                  <c:v>2036</c:v>
                </c:pt>
                <c:pt idx="396" formatCode="General">
                  <c:v>2113</c:v>
                </c:pt>
                <c:pt idx="397" formatCode="General">
                  <c:v>2277</c:v>
                </c:pt>
                <c:pt idx="398" formatCode="General">
                  <c:v>2247</c:v>
                </c:pt>
                <c:pt idx="399" formatCode="General">
                  <c:v>2208</c:v>
                </c:pt>
                <c:pt idx="400" formatCode="General">
                  <c:v>2134</c:v>
                </c:pt>
                <c:pt idx="401" formatCode="General">
                  <c:v>2156</c:v>
                </c:pt>
                <c:pt idx="402" formatCode="General">
                  <c:v>2225</c:v>
                </c:pt>
                <c:pt idx="403" formatCode="General">
                  <c:v>2292</c:v>
                </c:pt>
                <c:pt idx="404" formatCode="General">
                  <c:v>2330</c:v>
                </c:pt>
                <c:pt idx="405" formatCode="General">
                  <c:v>2337</c:v>
                </c:pt>
                <c:pt idx="406" formatCode="General">
                  <c:v>2299</c:v>
                </c:pt>
                <c:pt idx="407" formatCode="General">
                  <c:v>2237</c:v>
                </c:pt>
                <c:pt idx="408" formatCode="General">
                  <c:v>2183</c:v>
                </c:pt>
                <c:pt idx="409" formatCode="General">
                  <c:v>2176</c:v>
                </c:pt>
                <c:pt idx="410" formatCode="General">
                  <c:v>2145</c:v>
                </c:pt>
                <c:pt idx="411" formatCode="General">
                  <c:v>1994</c:v>
                </c:pt>
                <c:pt idx="412" formatCode="General">
                  <c:v>1922</c:v>
                </c:pt>
                <c:pt idx="413" formatCode="General">
                  <c:v>1865</c:v>
                </c:pt>
                <c:pt idx="414" formatCode="General">
                  <c:v>1821</c:v>
                </c:pt>
                <c:pt idx="415" formatCode="General">
                  <c:v>1719</c:v>
                </c:pt>
                <c:pt idx="416" formatCode="General">
                  <c:v>1573</c:v>
                </c:pt>
                <c:pt idx="417" formatCode="General">
                  <c:v>1512</c:v>
                </c:pt>
                <c:pt idx="418" formatCode="General">
                  <c:v>1492</c:v>
                </c:pt>
                <c:pt idx="419" formatCode="General">
                  <c:v>1483</c:v>
                </c:pt>
                <c:pt idx="420" formatCode="General">
                  <c:v>1499</c:v>
                </c:pt>
                <c:pt idx="421" formatCode="General">
                  <c:v>1527</c:v>
                </c:pt>
                <c:pt idx="422" formatCode="General">
                  <c:v>1495</c:v>
                </c:pt>
                <c:pt idx="423" formatCode="General">
                  <c:v>1500</c:v>
                </c:pt>
                <c:pt idx="424" formatCode="General">
                  <c:v>1507</c:v>
                </c:pt>
                <c:pt idx="425" formatCode="General">
                  <c:v>1517</c:v>
                </c:pt>
                <c:pt idx="426" formatCode="General">
                  <c:v>1531</c:v>
                </c:pt>
                <c:pt idx="427" formatCode="General">
                  <c:v>1543</c:v>
                </c:pt>
                <c:pt idx="428" formatCode="General">
                  <c:v>1564</c:v>
                </c:pt>
                <c:pt idx="429" formatCode="General">
                  <c:v>1581</c:v>
                </c:pt>
                <c:pt idx="430" formatCode="General">
                  <c:v>1593</c:v>
                </c:pt>
                <c:pt idx="431" formatCode="General">
                  <c:v>1602</c:v>
                </c:pt>
                <c:pt idx="432" formatCode="General">
                  <c:v>1600</c:v>
                </c:pt>
                <c:pt idx="433" formatCode="General">
                  <c:v>1552</c:v>
                </c:pt>
                <c:pt idx="434" formatCode="General">
                  <c:v>1525</c:v>
                </c:pt>
                <c:pt idx="435" formatCode="General">
                  <c:v>1504</c:v>
                </c:pt>
                <c:pt idx="436" formatCode="General">
                  <c:v>1484</c:v>
                </c:pt>
                <c:pt idx="437" formatCode="General">
                  <c:v>1551</c:v>
                </c:pt>
                <c:pt idx="438" formatCode="General">
                  <c:v>1619</c:v>
                </c:pt>
                <c:pt idx="439" formatCode="General">
                  <c:v>1671</c:v>
                </c:pt>
                <c:pt idx="440" formatCode="General">
                  <c:v>1708</c:v>
                </c:pt>
                <c:pt idx="441" formatCode="General">
                  <c:v>1786</c:v>
                </c:pt>
                <c:pt idx="442" formatCode="General">
                  <c:v>1847</c:v>
                </c:pt>
                <c:pt idx="443" formatCode="General">
                  <c:v>1878</c:v>
                </c:pt>
                <c:pt idx="444" formatCode="General">
                  <c:v>1901</c:v>
                </c:pt>
                <c:pt idx="445" formatCode="General">
                  <c:v>1960</c:v>
                </c:pt>
                <c:pt idx="446" formatCode="General">
                  <c:v>1965</c:v>
                </c:pt>
                <c:pt idx="447" formatCode="General">
                  <c:v>1963</c:v>
                </c:pt>
                <c:pt idx="448" formatCode="General">
                  <c:v>1961</c:v>
                </c:pt>
                <c:pt idx="449" formatCode="General">
                  <c:v>1985</c:v>
                </c:pt>
                <c:pt idx="450" formatCode="General">
                  <c:v>2011</c:v>
                </c:pt>
                <c:pt idx="451" formatCode="General">
                  <c:v>2125</c:v>
                </c:pt>
                <c:pt idx="452" formatCode="General">
                  <c:v>2146</c:v>
                </c:pt>
                <c:pt idx="453" formatCode="General">
                  <c:v>2115</c:v>
                </c:pt>
                <c:pt idx="454" formatCode="General">
                  <c:v>2084</c:v>
                </c:pt>
                <c:pt idx="455" formatCode="General">
                  <c:v>2047</c:v>
                </c:pt>
                <c:pt idx="456" formatCode="General">
                  <c:v>2008</c:v>
                </c:pt>
                <c:pt idx="457" formatCode="General">
                  <c:v>1994</c:v>
                </c:pt>
                <c:pt idx="458" formatCode="General">
                  <c:v>2003</c:v>
                </c:pt>
                <c:pt idx="459" formatCode="General">
                  <c:v>2046</c:v>
                </c:pt>
                <c:pt idx="460" formatCode="General">
                  <c:v>2113</c:v>
                </c:pt>
                <c:pt idx="461" formatCode="General">
                  <c:v>2127</c:v>
                </c:pt>
                <c:pt idx="462" formatCode="General">
                  <c:v>2021</c:v>
                </c:pt>
                <c:pt idx="463" formatCode="General">
                  <c:v>1947</c:v>
                </c:pt>
                <c:pt idx="464" formatCode="General">
                  <c:v>1904</c:v>
                </c:pt>
                <c:pt idx="465" formatCode="General">
                  <c:v>1860</c:v>
                </c:pt>
                <c:pt idx="466" formatCode="General">
                  <c:v>1822</c:v>
                </c:pt>
                <c:pt idx="467" formatCode="General">
                  <c:v>1740</c:v>
                </c:pt>
                <c:pt idx="468" formatCode="General">
                  <c:v>1651</c:v>
                </c:pt>
                <c:pt idx="469" formatCode="General">
                  <c:v>1636</c:v>
                </c:pt>
                <c:pt idx="470" formatCode="General">
                  <c:v>1621</c:v>
                </c:pt>
                <c:pt idx="471" formatCode="General">
                  <c:v>1628</c:v>
                </c:pt>
                <c:pt idx="472" formatCode="General">
                  <c:v>1541</c:v>
                </c:pt>
                <c:pt idx="473" formatCode="General">
                  <c:v>1478</c:v>
                </c:pt>
                <c:pt idx="474" formatCode="General">
                  <c:v>1352</c:v>
                </c:pt>
                <c:pt idx="475" formatCode="General">
                  <c:v>1279</c:v>
                </c:pt>
                <c:pt idx="476" formatCode="General">
                  <c:v>1215</c:v>
                </c:pt>
                <c:pt idx="477" formatCode="General">
                  <c:v>1168</c:v>
                </c:pt>
                <c:pt idx="478" formatCode="General">
                  <c:v>1139</c:v>
                </c:pt>
                <c:pt idx="479" formatCode="General">
                  <c:v>1132</c:v>
                </c:pt>
                <c:pt idx="480" formatCode="General">
                  <c:v>1136</c:v>
                </c:pt>
                <c:pt idx="481" formatCode="General">
                  <c:v>1146</c:v>
                </c:pt>
                <c:pt idx="482" formatCode="General">
                  <c:v>1169</c:v>
                </c:pt>
                <c:pt idx="483" formatCode="General">
                  <c:v>1165</c:v>
                </c:pt>
                <c:pt idx="484" formatCode="General">
                  <c:v>1158</c:v>
                </c:pt>
                <c:pt idx="485" formatCode="General">
                  <c:v>1156</c:v>
                </c:pt>
                <c:pt idx="486" formatCode="General">
                  <c:v>1145</c:v>
                </c:pt>
                <c:pt idx="487" formatCode="General">
                  <c:v>1115</c:v>
                </c:pt>
                <c:pt idx="488" formatCode="General">
                  <c:v>1102</c:v>
                </c:pt>
                <c:pt idx="489" formatCode="General">
                  <c:v>1091</c:v>
                </c:pt>
                <c:pt idx="490" formatCode="General">
                  <c:v>1060</c:v>
                </c:pt>
                <c:pt idx="491" formatCode="General">
                  <c:v>1007</c:v>
                </c:pt>
                <c:pt idx="492" formatCode="General">
                  <c:v>996</c:v>
                </c:pt>
                <c:pt idx="493" formatCode="General">
                  <c:v>1001</c:v>
                </c:pt>
                <c:pt idx="494" formatCode="General">
                  <c:v>1012</c:v>
                </c:pt>
                <c:pt idx="495" formatCode="General">
                  <c:v>1024</c:v>
                </c:pt>
                <c:pt idx="496" formatCode="General">
                  <c:v>1046</c:v>
                </c:pt>
                <c:pt idx="497" formatCode="General">
                  <c:v>1058</c:v>
                </c:pt>
                <c:pt idx="498" formatCode="General">
                  <c:v>1065</c:v>
                </c:pt>
                <c:pt idx="499" formatCode="General">
                  <c:v>1066</c:v>
                </c:pt>
                <c:pt idx="500" formatCode="General">
                  <c:v>1062</c:v>
                </c:pt>
                <c:pt idx="501" formatCode="General">
                  <c:v>1067</c:v>
                </c:pt>
                <c:pt idx="502" formatCode="General">
                  <c:v>1075</c:v>
                </c:pt>
                <c:pt idx="503" formatCode="General">
                  <c:v>1082</c:v>
                </c:pt>
                <c:pt idx="504" formatCode="General">
                  <c:v>1092</c:v>
                </c:pt>
                <c:pt idx="505" formatCode="General">
                  <c:v>1117</c:v>
                </c:pt>
                <c:pt idx="506" formatCode="General">
                  <c:v>1127</c:v>
                </c:pt>
                <c:pt idx="507" formatCode="General">
                  <c:v>1135</c:v>
                </c:pt>
                <c:pt idx="508" formatCode="General">
                  <c:v>1138</c:v>
                </c:pt>
                <c:pt idx="509" formatCode="General">
                  <c:v>1146</c:v>
                </c:pt>
                <c:pt idx="510" formatCode="General">
                  <c:v>1151</c:v>
                </c:pt>
                <c:pt idx="511" formatCode="General">
                  <c:v>1152</c:v>
                </c:pt>
                <c:pt idx="512" formatCode="General">
                  <c:v>1151</c:v>
                </c:pt>
                <c:pt idx="513" formatCode="General">
                  <c:v>1149</c:v>
                </c:pt>
                <c:pt idx="514" formatCode="General">
                  <c:v>1139</c:v>
                </c:pt>
                <c:pt idx="515" formatCode="General">
                  <c:v>1130</c:v>
                </c:pt>
                <c:pt idx="516" formatCode="General">
                  <c:v>1120</c:v>
                </c:pt>
                <c:pt idx="517" formatCode="General">
                  <c:v>1115</c:v>
                </c:pt>
                <c:pt idx="518" formatCode="General">
                  <c:v>1099</c:v>
                </c:pt>
                <c:pt idx="519" formatCode="General">
                  <c:v>1103</c:v>
                </c:pt>
                <c:pt idx="520" formatCode="General">
                  <c:v>1133</c:v>
                </c:pt>
                <c:pt idx="521" formatCode="General">
                  <c:v>1170</c:v>
                </c:pt>
                <c:pt idx="522" formatCode="General">
                  <c:v>1179</c:v>
                </c:pt>
                <c:pt idx="523" formatCode="General">
                  <c:v>1171</c:v>
                </c:pt>
                <c:pt idx="524" formatCode="General">
                  <c:v>1151</c:v>
                </c:pt>
                <c:pt idx="525" formatCode="General">
                  <c:v>1125</c:v>
                </c:pt>
                <c:pt idx="526" formatCode="General">
                  <c:v>1090</c:v>
                </c:pt>
                <c:pt idx="527" formatCode="General">
                  <c:v>1062</c:v>
                </c:pt>
                <c:pt idx="528" formatCode="General">
                  <c:v>1027</c:v>
                </c:pt>
                <c:pt idx="529" formatCode="General">
                  <c:v>1012</c:v>
                </c:pt>
                <c:pt idx="530" formatCode="General">
                  <c:v>995</c:v>
                </c:pt>
                <c:pt idx="531" formatCode="General">
                  <c:v>962</c:v>
                </c:pt>
                <c:pt idx="532" formatCode="General">
                  <c:v>925</c:v>
                </c:pt>
                <c:pt idx="533" formatCode="General">
                  <c:v>900</c:v>
                </c:pt>
                <c:pt idx="534" formatCode="General">
                  <c:v>873</c:v>
                </c:pt>
                <c:pt idx="535" formatCode="General">
                  <c:v>847</c:v>
                </c:pt>
                <c:pt idx="536" formatCode="General">
                  <c:v>825</c:v>
                </c:pt>
                <c:pt idx="537" formatCode="General">
                  <c:v>815</c:v>
                </c:pt>
                <c:pt idx="538" formatCode="General">
                  <c:v>812</c:v>
                </c:pt>
                <c:pt idx="539" formatCode="General">
                  <c:v>806</c:v>
                </c:pt>
                <c:pt idx="540" formatCode="General">
                  <c:v>801</c:v>
                </c:pt>
                <c:pt idx="541" formatCode="General">
                  <c:v>805</c:v>
                </c:pt>
                <c:pt idx="542" formatCode="General">
                  <c:v>806</c:v>
                </c:pt>
                <c:pt idx="543" formatCode="General">
                  <c:v>809</c:v>
                </c:pt>
                <c:pt idx="544" formatCode="General">
                  <c:v>811</c:v>
                </c:pt>
                <c:pt idx="545" formatCode="General">
                  <c:v>818</c:v>
                </c:pt>
                <c:pt idx="546" formatCode="General">
                  <c:v>822</c:v>
                </c:pt>
                <c:pt idx="547" formatCode="General">
                  <c:v>826</c:v>
                </c:pt>
                <c:pt idx="548" formatCode="General">
                  <c:v>828</c:v>
                </c:pt>
                <c:pt idx="549" formatCode="General">
                  <c:v>829</c:v>
                </c:pt>
                <c:pt idx="550" formatCode="General">
                  <c:v>830</c:v>
                </c:pt>
                <c:pt idx="551" formatCode="General">
                  <c:v>836</c:v>
                </c:pt>
                <c:pt idx="552" formatCode="General">
                  <c:v>841</c:v>
                </c:pt>
                <c:pt idx="553" formatCode="General">
                  <c:v>850</c:v>
                </c:pt>
                <c:pt idx="554" formatCode="General">
                  <c:v>861</c:v>
                </c:pt>
                <c:pt idx="555" formatCode="General">
                  <c:v>872</c:v>
                </c:pt>
                <c:pt idx="556" formatCode="General">
                  <c:v>879</c:v>
                </c:pt>
                <c:pt idx="557" formatCode="General">
                  <c:v>884</c:v>
                </c:pt>
                <c:pt idx="558" formatCode="General">
                  <c:v>889</c:v>
                </c:pt>
                <c:pt idx="559" formatCode="General">
                  <c:v>892</c:v>
                </c:pt>
                <c:pt idx="560" formatCode="General">
                  <c:v>889</c:v>
                </c:pt>
                <c:pt idx="561" formatCode="General">
                  <c:v>878</c:v>
                </c:pt>
                <c:pt idx="562" formatCode="General">
                  <c:v>873</c:v>
                </c:pt>
                <c:pt idx="563" formatCode="General">
                  <c:v>862</c:v>
                </c:pt>
                <c:pt idx="564" formatCode="General">
                  <c:v>863</c:v>
                </c:pt>
                <c:pt idx="565" formatCode="General">
                  <c:v>868</c:v>
                </c:pt>
                <c:pt idx="566" formatCode="General">
                  <c:v>871</c:v>
                </c:pt>
                <c:pt idx="567" formatCode="General">
                  <c:v>872</c:v>
                </c:pt>
                <c:pt idx="568" formatCode="General">
                  <c:v>879</c:v>
                </c:pt>
                <c:pt idx="569" formatCode="General">
                  <c:v>885</c:v>
                </c:pt>
                <c:pt idx="570" formatCode="General">
                  <c:v>889</c:v>
                </c:pt>
                <c:pt idx="571" formatCode="General">
                  <c:v>888</c:v>
                </c:pt>
                <c:pt idx="572" formatCode="General">
                  <c:v>885</c:v>
                </c:pt>
                <c:pt idx="573" formatCode="General">
                  <c:v>885</c:v>
                </c:pt>
                <c:pt idx="574" formatCode="General">
                  <c:v>880</c:v>
                </c:pt>
                <c:pt idx="575" formatCode="General">
                  <c:v>876</c:v>
                </c:pt>
                <c:pt idx="576" formatCode="General">
                  <c:v>875</c:v>
                </c:pt>
                <c:pt idx="577" formatCode="General">
                  <c:v>865</c:v>
                </c:pt>
                <c:pt idx="578" formatCode="General">
                  <c:v>859</c:v>
                </c:pt>
                <c:pt idx="579" formatCode="General">
                  <c:v>856</c:v>
                </c:pt>
                <c:pt idx="580" formatCode="General">
                  <c:v>858</c:v>
                </c:pt>
                <c:pt idx="581" formatCode="General">
                  <c:v>861</c:v>
                </c:pt>
                <c:pt idx="582" formatCode="General">
                  <c:v>866</c:v>
                </c:pt>
                <c:pt idx="583" formatCode="General">
                  <c:v>877</c:v>
                </c:pt>
                <c:pt idx="584" formatCode="General">
                  <c:v>896</c:v>
                </c:pt>
                <c:pt idx="585" formatCode="General">
                  <c:v>910</c:v>
                </c:pt>
                <c:pt idx="586" formatCode="General">
                  <c:v>922</c:v>
                </c:pt>
                <c:pt idx="587" formatCode="General">
                  <c:v>931</c:v>
                </c:pt>
                <c:pt idx="588" formatCode="General">
                  <c:v>935</c:v>
                </c:pt>
                <c:pt idx="589" formatCode="General">
                  <c:v>933</c:v>
                </c:pt>
                <c:pt idx="590" formatCode="General">
                  <c:v>930</c:v>
                </c:pt>
                <c:pt idx="591" formatCode="General">
                  <c:v>923</c:v>
                </c:pt>
                <c:pt idx="592" formatCode="General">
                  <c:v>912</c:v>
                </c:pt>
                <c:pt idx="593" formatCode="General">
                  <c:v>899</c:v>
                </c:pt>
                <c:pt idx="594" formatCode="General">
                  <c:v>892</c:v>
                </c:pt>
                <c:pt idx="595" formatCode="General">
                  <c:v>880</c:v>
                </c:pt>
                <c:pt idx="596" formatCode="General">
                  <c:v>875</c:v>
                </c:pt>
                <c:pt idx="597" formatCode="General">
                  <c:v>865</c:v>
                </c:pt>
                <c:pt idx="598" formatCode="General">
                  <c:v>847</c:v>
                </c:pt>
                <c:pt idx="599" formatCode="General">
                  <c:v>843</c:v>
                </c:pt>
                <c:pt idx="600" formatCode="General">
                  <c:v>834</c:v>
                </c:pt>
                <c:pt idx="601" formatCode="General">
                  <c:v>820</c:v>
                </c:pt>
                <c:pt idx="602" formatCode="General">
                  <c:v>806</c:v>
                </c:pt>
                <c:pt idx="603" formatCode="General">
                  <c:v>789</c:v>
                </c:pt>
                <c:pt idx="604" formatCode="General">
                  <c:v>776</c:v>
                </c:pt>
                <c:pt idx="605" formatCode="General">
                  <c:v>757</c:v>
                </c:pt>
                <c:pt idx="606" formatCode="General">
                  <c:v>745</c:v>
                </c:pt>
                <c:pt idx="607" formatCode="General">
                  <c:v>741</c:v>
                </c:pt>
                <c:pt idx="608" formatCode="General">
                  <c:v>743</c:v>
                </c:pt>
                <c:pt idx="609" formatCode="General">
                  <c:v>740</c:v>
                </c:pt>
                <c:pt idx="610" formatCode="General">
                  <c:v>737</c:v>
                </c:pt>
                <c:pt idx="611" formatCode="General">
                  <c:v>735</c:v>
                </c:pt>
                <c:pt idx="612" formatCode="General">
                  <c:v>738</c:v>
                </c:pt>
                <c:pt idx="613" formatCode="General">
                  <c:v>747</c:v>
                </c:pt>
                <c:pt idx="614" formatCode="General">
                  <c:v>753</c:v>
                </c:pt>
                <c:pt idx="615" formatCode="General">
                  <c:v>748</c:v>
                </c:pt>
                <c:pt idx="616" formatCode="General">
                  <c:v>751</c:v>
                </c:pt>
                <c:pt idx="617" formatCode="General">
                  <c:v>747</c:v>
                </c:pt>
                <c:pt idx="618" formatCode="General">
                  <c:v>746</c:v>
                </c:pt>
                <c:pt idx="619" formatCode="General">
                  <c:v>748</c:v>
                </c:pt>
                <c:pt idx="620" formatCode="General">
                  <c:v>749</c:v>
                </c:pt>
                <c:pt idx="621" formatCode="General">
                  <c:v>740</c:v>
                </c:pt>
                <c:pt idx="622" formatCode="General">
                  <c:v>739</c:v>
                </c:pt>
                <c:pt idx="623" formatCode="General">
                  <c:v>745</c:v>
                </c:pt>
                <c:pt idx="624" formatCode="General">
                  <c:v>750</c:v>
                </c:pt>
                <c:pt idx="625" formatCode="General">
                  <c:v>760</c:v>
                </c:pt>
                <c:pt idx="626" formatCode="General">
                  <c:v>767</c:v>
                </c:pt>
                <c:pt idx="627" formatCode="General">
                  <c:v>779</c:v>
                </c:pt>
                <c:pt idx="628" formatCode="General">
                  <c:v>792</c:v>
                </c:pt>
                <c:pt idx="629" formatCode="General">
                  <c:v>798</c:v>
                </c:pt>
                <c:pt idx="630" formatCode="General">
                  <c:v>808</c:v>
                </c:pt>
                <c:pt idx="631" formatCode="General">
                  <c:v>817</c:v>
                </c:pt>
                <c:pt idx="632" formatCode="General">
                  <c:v>825</c:v>
                </c:pt>
                <c:pt idx="633" formatCode="General">
                  <c:v>838</c:v>
                </c:pt>
                <c:pt idx="634" formatCode="General">
                  <c:v>837</c:v>
                </c:pt>
                <c:pt idx="635" formatCode="General">
                  <c:v>820</c:v>
                </c:pt>
                <c:pt idx="636" formatCode="General">
                  <c:v>781</c:v>
                </c:pt>
                <c:pt idx="637" formatCode="General">
                  <c:v>765</c:v>
                </c:pt>
                <c:pt idx="638" formatCode="General">
                  <c:v>762</c:v>
                </c:pt>
                <c:pt idx="639" formatCode="General">
                  <c:v>760</c:v>
                </c:pt>
                <c:pt idx="640" formatCode="General">
                  <c:v>751</c:v>
                </c:pt>
                <c:pt idx="641" formatCode="General">
                  <c:v>743</c:v>
                </c:pt>
                <c:pt idx="642" formatCode="General">
                  <c:v>734</c:v>
                </c:pt>
                <c:pt idx="643" formatCode="General">
                  <c:v>712</c:v>
                </c:pt>
                <c:pt idx="644" formatCode="General">
                  <c:v>706</c:v>
                </c:pt>
                <c:pt idx="645" formatCode="General">
                  <c:v>700</c:v>
                </c:pt>
                <c:pt idx="646" formatCode="General">
                  <c:v>698</c:v>
                </c:pt>
                <c:pt idx="647" formatCode="General">
                  <c:v>699</c:v>
                </c:pt>
                <c:pt idx="648" formatCode="General">
                  <c:v>700</c:v>
                </c:pt>
                <c:pt idx="649" formatCode="General">
                  <c:v>708</c:v>
                </c:pt>
                <c:pt idx="650" formatCode="General">
                  <c:v>720</c:v>
                </c:pt>
                <c:pt idx="651" formatCode="General">
                  <c:v>743</c:v>
                </c:pt>
                <c:pt idx="652" formatCode="General">
                  <c:v>766</c:v>
                </c:pt>
                <c:pt idx="653" formatCode="General">
                  <c:v>784</c:v>
                </c:pt>
                <c:pt idx="654" formatCode="General">
                  <c:v>799</c:v>
                </c:pt>
                <c:pt idx="655" formatCode="General">
                  <c:v>826</c:v>
                </c:pt>
                <c:pt idx="656" formatCode="General">
                  <c:v>900</c:v>
                </c:pt>
                <c:pt idx="657" formatCode="General">
                  <c:v>937</c:v>
                </c:pt>
                <c:pt idx="658" formatCode="General">
                  <c:v>966</c:v>
                </c:pt>
                <c:pt idx="659" formatCode="General">
                  <c:v>990</c:v>
                </c:pt>
                <c:pt idx="660" formatCode="General">
                  <c:v>1022</c:v>
                </c:pt>
                <c:pt idx="661" formatCode="General">
                  <c:v>1054</c:v>
                </c:pt>
                <c:pt idx="662" formatCode="General">
                  <c:v>1077</c:v>
                </c:pt>
                <c:pt idx="663" formatCode="General">
                  <c:v>1086</c:v>
                </c:pt>
                <c:pt idx="664" formatCode="General">
                  <c:v>1097</c:v>
                </c:pt>
                <c:pt idx="665" formatCode="General">
                  <c:v>1104</c:v>
                </c:pt>
                <c:pt idx="666" formatCode="General">
                  <c:v>1097</c:v>
                </c:pt>
                <c:pt idx="667" formatCode="General">
                  <c:v>1094</c:v>
                </c:pt>
                <c:pt idx="668" formatCode="General">
                  <c:v>1090</c:v>
                </c:pt>
                <c:pt idx="669" formatCode="General">
                  <c:v>1084</c:v>
                </c:pt>
                <c:pt idx="670" formatCode="General">
                  <c:v>1073</c:v>
                </c:pt>
                <c:pt idx="671" formatCode="General">
                  <c:v>1066</c:v>
                </c:pt>
                <c:pt idx="672" formatCode="General">
                  <c:v>1054</c:v>
                </c:pt>
                <c:pt idx="673" formatCode="General">
                  <c:v>1036</c:v>
                </c:pt>
                <c:pt idx="674" formatCode="General">
                  <c:v>1024</c:v>
                </c:pt>
                <c:pt idx="675" formatCode="General">
                  <c:v>1011</c:v>
                </c:pt>
                <c:pt idx="676" formatCode="General">
                  <c:v>985</c:v>
                </c:pt>
                <c:pt idx="677" formatCode="General">
                  <c:v>965</c:v>
                </c:pt>
                <c:pt idx="678" formatCode="General">
                  <c:v>940</c:v>
                </c:pt>
                <c:pt idx="679" formatCode="General">
                  <c:v>916</c:v>
                </c:pt>
                <c:pt idx="680" formatCode="General">
                  <c:v>916</c:v>
                </c:pt>
                <c:pt idx="681" formatCode="General">
                  <c:v>947</c:v>
                </c:pt>
                <c:pt idx="682" formatCode="General">
                  <c:v>971</c:v>
                </c:pt>
                <c:pt idx="683" formatCode="General">
                  <c:v>986</c:v>
                </c:pt>
                <c:pt idx="684" formatCode="General">
                  <c:v>1000</c:v>
                </c:pt>
                <c:pt idx="685" formatCode="General">
                  <c:v>1026</c:v>
                </c:pt>
                <c:pt idx="686" formatCode="General">
                  <c:v>1043</c:v>
                </c:pt>
                <c:pt idx="687" formatCode="General">
                  <c:v>1048</c:v>
                </c:pt>
                <c:pt idx="688" formatCode="General">
                  <c:v>1049</c:v>
                </c:pt>
                <c:pt idx="689" formatCode="General">
                  <c:v>1051</c:v>
                </c:pt>
                <c:pt idx="690" formatCode="General">
                  <c:v>1088</c:v>
                </c:pt>
                <c:pt idx="691" formatCode="General">
                  <c:v>1109</c:v>
                </c:pt>
                <c:pt idx="692" formatCode="General">
                  <c:v>1037</c:v>
                </c:pt>
                <c:pt idx="693" formatCode="General">
                  <c:v>1010</c:v>
                </c:pt>
                <c:pt idx="694" formatCode="General">
                  <c:v>989</c:v>
                </c:pt>
                <c:pt idx="695" formatCode="General">
                  <c:v>999</c:v>
                </c:pt>
                <c:pt idx="696" formatCode="General">
                  <c:v>981</c:v>
                </c:pt>
                <c:pt idx="697" formatCode="General">
                  <c:v>941</c:v>
                </c:pt>
                <c:pt idx="698" formatCode="General">
                  <c:v>926</c:v>
                </c:pt>
                <c:pt idx="699" formatCode="General">
                  <c:v>903</c:v>
                </c:pt>
                <c:pt idx="700" formatCode="General">
                  <c:v>875</c:v>
                </c:pt>
                <c:pt idx="701" formatCode="General">
                  <c:v>875</c:v>
                </c:pt>
                <c:pt idx="702" formatCode="General">
                  <c:v>883</c:v>
                </c:pt>
                <c:pt idx="703" formatCode="General">
                  <c:v>875</c:v>
                </c:pt>
                <c:pt idx="704" formatCode="General">
                  <c:v>845</c:v>
                </c:pt>
                <c:pt idx="705" formatCode="General">
                  <c:v>798</c:v>
                </c:pt>
                <c:pt idx="706" formatCode="General">
                  <c:v>778</c:v>
                </c:pt>
                <c:pt idx="707" formatCode="General">
                  <c:v>777</c:v>
                </c:pt>
                <c:pt idx="708" formatCode="General">
                  <c:v>766</c:v>
                </c:pt>
                <c:pt idx="709" formatCode="General">
                  <c:v>744</c:v>
                </c:pt>
                <c:pt idx="710" formatCode="General">
                  <c:v>752</c:v>
                </c:pt>
                <c:pt idx="711" formatCode="General">
                  <c:v>763</c:v>
                </c:pt>
                <c:pt idx="712" formatCode="General">
                  <c:v>772</c:v>
                </c:pt>
                <c:pt idx="713" formatCode="General">
                  <c:v>774</c:v>
                </c:pt>
                <c:pt idx="714" formatCode="General">
                  <c:v>755</c:v>
                </c:pt>
                <c:pt idx="715" formatCode="General">
                  <c:v>722</c:v>
                </c:pt>
                <c:pt idx="716" formatCode="General">
                  <c:v>697</c:v>
                </c:pt>
                <c:pt idx="717" formatCode="General">
                  <c:v>663</c:v>
                </c:pt>
                <c:pt idx="718" formatCode="General">
                  <c:v>662</c:v>
                </c:pt>
                <c:pt idx="719" formatCode="General">
                  <c:v>663</c:v>
                </c:pt>
                <c:pt idx="720" formatCode="General">
                  <c:v>661</c:v>
                </c:pt>
                <c:pt idx="721" formatCode="General">
                  <c:v>662</c:v>
                </c:pt>
                <c:pt idx="722" formatCode="General">
                  <c:v>666</c:v>
                </c:pt>
                <c:pt idx="723" formatCode="General">
                  <c:v>669</c:v>
                </c:pt>
                <c:pt idx="724" formatCode="General">
                  <c:v>675</c:v>
                </c:pt>
                <c:pt idx="725" formatCode="General">
                  <c:v>684</c:v>
                </c:pt>
                <c:pt idx="726" formatCode="General">
                  <c:v>693</c:v>
                </c:pt>
                <c:pt idx="727" formatCode="General">
                  <c:v>698</c:v>
                </c:pt>
                <c:pt idx="728" formatCode="General">
                  <c:v>703</c:v>
                </c:pt>
                <c:pt idx="729" formatCode="General">
                  <c:v>707</c:v>
                </c:pt>
                <c:pt idx="730" formatCode="General">
                  <c:v>718</c:v>
                </c:pt>
                <c:pt idx="731" formatCode="General">
                  <c:v>724</c:v>
                </c:pt>
                <c:pt idx="732" formatCode="General">
                  <c:v>717</c:v>
                </c:pt>
                <c:pt idx="733" formatCode="General">
                  <c:v>715</c:v>
                </c:pt>
                <c:pt idx="734" formatCode="General">
                  <c:v>712</c:v>
                </c:pt>
                <c:pt idx="735" formatCode="General">
                  <c:v>709</c:v>
                </c:pt>
                <c:pt idx="736" formatCode="General">
                  <c:v>711</c:v>
                </c:pt>
                <c:pt idx="737" formatCode="General">
                  <c:v>714</c:v>
                </c:pt>
                <c:pt idx="738" formatCode="General">
                  <c:v>720</c:v>
                </c:pt>
                <c:pt idx="739" formatCode="General">
                  <c:v>728</c:v>
                </c:pt>
                <c:pt idx="740" formatCode="General">
                  <c:v>750</c:v>
                </c:pt>
                <c:pt idx="741" formatCode="General">
                  <c:v>764</c:v>
                </c:pt>
                <c:pt idx="742" formatCode="General">
                  <c:v>774</c:v>
                </c:pt>
                <c:pt idx="743" formatCode="General">
                  <c:v>790</c:v>
                </c:pt>
                <c:pt idx="744" formatCode="General">
                  <c:v>812</c:v>
                </c:pt>
                <c:pt idx="745" formatCode="General">
                  <c:v>836</c:v>
                </c:pt>
                <c:pt idx="746" formatCode="General">
                  <c:v>843</c:v>
                </c:pt>
                <c:pt idx="747" formatCode="General">
                  <c:v>852</c:v>
                </c:pt>
                <c:pt idx="748" formatCode="General">
                  <c:v>861</c:v>
                </c:pt>
                <c:pt idx="749" formatCode="General">
                  <c:v>878</c:v>
                </c:pt>
                <c:pt idx="750" formatCode="General">
                  <c:v>897</c:v>
                </c:pt>
                <c:pt idx="751" formatCode="General">
                  <c:v>915</c:v>
                </c:pt>
                <c:pt idx="752" formatCode="General">
                  <c:v>933</c:v>
                </c:pt>
                <c:pt idx="753" formatCode="General">
                  <c:v>958</c:v>
                </c:pt>
                <c:pt idx="754" formatCode="General">
                  <c:v>982</c:v>
                </c:pt>
                <c:pt idx="755" formatCode="General">
                  <c:v>1003</c:v>
                </c:pt>
                <c:pt idx="756" formatCode="General">
                  <c:v>1022</c:v>
                </c:pt>
                <c:pt idx="757" formatCode="General">
                  <c:v>1037</c:v>
                </c:pt>
                <c:pt idx="758" formatCode="General">
                  <c:v>1053</c:v>
                </c:pt>
                <c:pt idx="759" formatCode="General">
                  <c:v>1074</c:v>
                </c:pt>
                <c:pt idx="760" formatCode="General">
                  <c:v>1093</c:v>
                </c:pt>
                <c:pt idx="761" formatCode="General">
                  <c:v>1102</c:v>
                </c:pt>
                <c:pt idx="762" formatCode="General">
                  <c:v>1110</c:v>
                </c:pt>
                <c:pt idx="763" formatCode="General">
                  <c:v>1121</c:v>
                </c:pt>
                <c:pt idx="764" formatCode="General">
                  <c:v>1146</c:v>
                </c:pt>
                <c:pt idx="765" formatCode="General">
                  <c:v>1160</c:v>
                </c:pt>
                <c:pt idx="766" formatCode="General">
                  <c:v>1162</c:v>
                </c:pt>
                <c:pt idx="767" formatCode="General">
                  <c:v>1157</c:v>
                </c:pt>
                <c:pt idx="768" formatCode="General">
                  <c:v>1138</c:v>
                </c:pt>
                <c:pt idx="769" formatCode="General">
                  <c:v>1103</c:v>
                </c:pt>
                <c:pt idx="770" formatCode="General">
                  <c:v>1063</c:v>
                </c:pt>
                <c:pt idx="771" formatCode="General">
                  <c:v>1013</c:v>
                </c:pt>
                <c:pt idx="772" formatCode="General">
                  <c:v>1004</c:v>
                </c:pt>
                <c:pt idx="773" formatCode="General">
                  <c:v>994</c:v>
                </c:pt>
                <c:pt idx="774" formatCode="General">
                  <c:v>988</c:v>
                </c:pt>
                <c:pt idx="775" formatCode="General">
                  <c:v>981</c:v>
                </c:pt>
                <c:pt idx="776" formatCode="General">
                  <c:v>978</c:v>
                </c:pt>
                <c:pt idx="777" formatCode="General">
                  <c:v>978</c:v>
                </c:pt>
                <c:pt idx="778" formatCode="General">
                  <c:v>978</c:v>
                </c:pt>
                <c:pt idx="779" formatCode="General">
                  <c:v>972</c:v>
                </c:pt>
                <c:pt idx="780" formatCode="General">
                  <c:v>954</c:v>
                </c:pt>
                <c:pt idx="781" formatCode="General">
                  <c:v>938</c:v>
                </c:pt>
                <c:pt idx="782" formatCode="General">
                  <c:v>924</c:v>
                </c:pt>
                <c:pt idx="783" formatCode="General">
                  <c:v>912</c:v>
                </c:pt>
                <c:pt idx="784" formatCode="General">
                  <c:v>902</c:v>
                </c:pt>
                <c:pt idx="785" formatCode="General">
                  <c:v>893</c:v>
                </c:pt>
                <c:pt idx="786" formatCode="General">
                  <c:v>884</c:v>
                </c:pt>
                <c:pt idx="787" formatCode="General">
                  <c:v>877</c:v>
                </c:pt>
                <c:pt idx="788" formatCode="General">
                  <c:v>872</c:v>
                </c:pt>
                <c:pt idx="789" formatCode="General">
                  <c:v>878</c:v>
                </c:pt>
                <c:pt idx="790" formatCode="General">
                  <c:v>904</c:v>
                </c:pt>
                <c:pt idx="791" formatCode="General">
                  <c:v>923</c:v>
                </c:pt>
                <c:pt idx="792" formatCode="General">
                  <c:v>950</c:v>
                </c:pt>
                <c:pt idx="793" formatCode="General">
                  <c:v>986</c:v>
                </c:pt>
                <c:pt idx="794" formatCode="General">
                  <c:v>1012</c:v>
                </c:pt>
                <c:pt idx="795" formatCode="General">
                  <c:v>1034</c:v>
                </c:pt>
                <c:pt idx="796" formatCode="General">
                  <c:v>1058</c:v>
                </c:pt>
                <c:pt idx="797" formatCode="General">
                  <c:v>1100</c:v>
                </c:pt>
                <c:pt idx="798" formatCode="General">
                  <c:v>1127</c:v>
                </c:pt>
                <c:pt idx="799" formatCode="General">
                  <c:v>1141</c:v>
                </c:pt>
                <c:pt idx="800" formatCode="General">
                  <c:v>1141</c:v>
                </c:pt>
                <c:pt idx="801" formatCode="General">
                  <c:v>1137</c:v>
                </c:pt>
                <c:pt idx="802" formatCode="General">
                  <c:v>1137</c:v>
                </c:pt>
                <c:pt idx="803" formatCode="General">
                  <c:v>1130</c:v>
                </c:pt>
                <c:pt idx="804" formatCode="General">
                  <c:v>1132</c:v>
                </c:pt>
                <c:pt idx="805" formatCode="General">
                  <c:v>1138</c:v>
                </c:pt>
                <c:pt idx="806" formatCode="General">
                  <c:v>1146</c:v>
                </c:pt>
                <c:pt idx="807" formatCode="General">
                  <c:v>1156</c:v>
                </c:pt>
                <c:pt idx="808" formatCode="General">
                  <c:v>1165</c:v>
                </c:pt>
                <c:pt idx="809" formatCode="General">
                  <c:v>1157</c:v>
                </c:pt>
                <c:pt idx="810" formatCode="General">
                  <c:v>1157</c:v>
                </c:pt>
                <c:pt idx="811" formatCode="General">
                  <c:v>1149</c:v>
                </c:pt>
                <c:pt idx="812" formatCode="General">
                  <c:v>1152</c:v>
                </c:pt>
                <c:pt idx="813" formatCode="General">
                  <c:v>1155</c:v>
                </c:pt>
                <c:pt idx="814" formatCode="General">
                  <c:v>1156</c:v>
                </c:pt>
                <c:pt idx="815" formatCode="General">
                  <c:v>1148</c:v>
                </c:pt>
                <c:pt idx="816" formatCode="General">
                  <c:v>1137</c:v>
                </c:pt>
                <c:pt idx="817" formatCode="General">
                  <c:v>1116</c:v>
                </c:pt>
                <c:pt idx="818" formatCode="General">
                  <c:v>1090</c:v>
                </c:pt>
                <c:pt idx="819" formatCode="General">
                  <c:v>1067</c:v>
                </c:pt>
                <c:pt idx="820" formatCode="General">
                  <c:v>1028</c:v>
                </c:pt>
                <c:pt idx="821" formatCode="General">
                  <c:v>1006</c:v>
                </c:pt>
                <c:pt idx="822" formatCode="General">
                  <c:v>989</c:v>
                </c:pt>
                <c:pt idx="823" formatCode="General">
                  <c:v>975</c:v>
                </c:pt>
                <c:pt idx="824" formatCode="General">
                  <c:v>972</c:v>
                </c:pt>
                <c:pt idx="825" formatCode="General">
                  <c:v>960</c:v>
                </c:pt>
                <c:pt idx="826" formatCode="General">
                  <c:v>944</c:v>
                </c:pt>
                <c:pt idx="827" formatCode="General">
                  <c:v>928</c:v>
                </c:pt>
                <c:pt idx="828" formatCode="General">
                  <c:v>928</c:v>
                </c:pt>
                <c:pt idx="829" formatCode="General">
                  <c:v>926</c:v>
                </c:pt>
                <c:pt idx="830" formatCode="General">
                  <c:v>931</c:v>
                </c:pt>
                <c:pt idx="831" formatCode="General">
                  <c:v>934</c:v>
                </c:pt>
                <c:pt idx="832" formatCode="General">
                  <c:v>934</c:v>
                </c:pt>
                <c:pt idx="833" formatCode="General">
                  <c:v>930</c:v>
                </c:pt>
                <c:pt idx="834" formatCode="General">
                  <c:v>922</c:v>
                </c:pt>
                <c:pt idx="835" formatCode="General">
                  <c:v>917</c:v>
                </c:pt>
                <c:pt idx="836" formatCode="General">
                  <c:v>912</c:v>
                </c:pt>
                <c:pt idx="837" formatCode="General">
                  <c:v>908</c:v>
                </c:pt>
                <c:pt idx="838" formatCode="General">
                  <c:v>902</c:v>
                </c:pt>
                <c:pt idx="839" formatCode="General">
                  <c:v>896</c:v>
                </c:pt>
                <c:pt idx="840" formatCode="General">
                  <c:v>884</c:v>
                </c:pt>
                <c:pt idx="841" formatCode="General">
                  <c:v>879</c:v>
                </c:pt>
                <c:pt idx="842" formatCode="General">
                  <c:v>874</c:v>
                </c:pt>
                <c:pt idx="843" formatCode="General">
                  <c:v>866</c:v>
                </c:pt>
                <c:pt idx="844" formatCode="General">
                  <c:v>855</c:v>
                </c:pt>
                <c:pt idx="845" formatCode="General">
                  <c:v>844</c:v>
                </c:pt>
                <c:pt idx="846" formatCode="General">
                  <c:v>837</c:v>
                </c:pt>
                <c:pt idx="847" formatCode="General">
                  <c:v>824</c:v>
                </c:pt>
                <c:pt idx="848" formatCode="General">
                  <c:v>812</c:v>
                </c:pt>
                <c:pt idx="849" formatCode="General">
                  <c:v>798</c:v>
                </c:pt>
                <c:pt idx="850" formatCode="General">
                  <c:v>787</c:v>
                </c:pt>
                <c:pt idx="851" formatCode="General">
                  <c:v>782</c:v>
                </c:pt>
                <c:pt idx="852" formatCode="General">
                  <c:v>771</c:v>
                </c:pt>
                <c:pt idx="853" formatCode="General">
                  <c:v>763</c:v>
                </c:pt>
                <c:pt idx="854" formatCode="General">
                  <c:v>750</c:v>
                </c:pt>
                <c:pt idx="855" formatCode="General">
                  <c:v>738</c:v>
                </c:pt>
                <c:pt idx="856" formatCode="General">
                  <c:v>730</c:v>
                </c:pt>
                <c:pt idx="857" formatCode="General">
                  <c:v>718</c:v>
                </c:pt>
                <c:pt idx="858" formatCode="General">
                  <c:v>706</c:v>
                </c:pt>
                <c:pt idx="859" formatCode="General">
                  <c:v>704</c:v>
                </c:pt>
                <c:pt idx="860" formatCode="General">
                  <c:v>706</c:v>
                </c:pt>
                <c:pt idx="861" formatCode="General">
                  <c:v>715</c:v>
                </c:pt>
                <c:pt idx="862" formatCode="General">
                  <c:v>717</c:v>
                </c:pt>
                <c:pt idx="863" formatCode="General">
                  <c:v>723</c:v>
                </c:pt>
                <c:pt idx="864" formatCode="General">
                  <c:v>731</c:v>
                </c:pt>
                <c:pt idx="865" formatCode="General">
                  <c:v>734</c:v>
                </c:pt>
                <c:pt idx="866" formatCode="General">
                  <c:v>729</c:v>
                </c:pt>
                <c:pt idx="867" formatCode="General">
                  <c:v>715</c:v>
                </c:pt>
                <c:pt idx="868" formatCode="General">
                  <c:v>695</c:v>
                </c:pt>
                <c:pt idx="869" formatCode="General">
                  <c:v>676</c:v>
                </c:pt>
                <c:pt idx="870" formatCode="General">
                  <c:v>660</c:v>
                </c:pt>
                <c:pt idx="871" formatCode="General">
                  <c:v>648</c:v>
                </c:pt>
                <c:pt idx="872" formatCode="General">
                  <c:v>647</c:v>
                </c:pt>
                <c:pt idx="873" formatCode="General">
                  <c:v>651</c:v>
                </c:pt>
                <c:pt idx="874" formatCode="General">
                  <c:v>662</c:v>
                </c:pt>
                <c:pt idx="875" formatCode="General">
                  <c:v>680</c:v>
                </c:pt>
                <c:pt idx="876" formatCode="General">
                  <c:v>702</c:v>
                </c:pt>
                <c:pt idx="877" formatCode="General">
                  <c:v>726</c:v>
                </c:pt>
                <c:pt idx="878" formatCode="General">
                  <c:v>753</c:v>
                </c:pt>
                <c:pt idx="879" formatCode="General">
                  <c:v>784</c:v>
                </c:pt>
                <c:pt idx="880" formatCode="General">
                  <c:v>807</c:v>
                </c:pt>
                <c:pt idx="881" formatCode="General">
                  <c:v>841</c:v>
                </c:pt>
                <c:pt idx="882" formatCode="General">
                  <c:v>862</c:v>
                </c:pt>
                <c:pt idx="883" formatCode="General">
                  <c:v>893</c:v>
                </c:pt>
                <c:pt idx="884" formatCode="General">
                  <c:v>926</c:v>
                </c:pt>
                <c:pt idx="885" formatCode="General">
                  <c:v>974</c:v>
                </c:pt>
                <c:pt idx="886" formatCode="General">
                  <c:v>1013</c:v>
                </c:pt>
                <c:pt idx="887" formatCode="General">
                  <c:v>1053</c:v>
                </c:pt>
                <c:pt idx="888" formatCode="General">
                  <c:v>1105</c:v>
                </c:pt>
                <c:pt idx="889" formatCode="General">
                  <c:v>1193</c:v>
                </c:pt>
                <c:pt idx="890" formatCode="General">
                  <c:v>1258</c:v>
                </c:pt>
                <c:pt idx="891" formatCode="General">
                  <c:v>1308</c:v>
                </c:pt>
                <c:pt idx="892" formatCode="General">
                  <c:v>1347</c:v>
                </c:pt>
                <c:pt idx="893" formatCode="General">
                  <c:v>1426</c:v>
                </c:pt>
                <c:pt idx="894" formatCode="General">
                  <c:v>1552</c:v>
                </c:pt>
                <c:pt idx="895" formatCode="General">
                  <c:v>1624</c:v>
                </c:pt>
                <c:pt idx="896" formatCode="General">
                  <c:v>1738</c:v>
                </c:pt>
                <c:pt idx="897" formatCode="General">
                  <c:v>1787</c:v>
                </c:pt>
                <c:pt idx="898" formatCode="General">
                  <c:v>1856</c:v>
                </c:pt>
                <c:pt idx="899" formatCode="General">
                  <c:v>1878</c:v>
                </c:pt>
                <c:pt idx="900" formatCode="General">
                  <c:v>1885</c:v>
                </c:pt>
                <c:pt idx="901" formatCode="General">
                  <c:v>1888</c:v>
                </c:pt>
                <c:pt idx="902" formatCode="General">
                  <c:v>1889</c:v>
                </c:pt>
                <c:pt idx="903" formatCode="General">
                  <c:v>1912</c:v>
                </c:pt>
                <c:pt idx="904" formatCode="General">
                  <c:v>1922</c:v>
                </c:pt>
                <c:pt idx="905" formatCode="General">
                  <c:v>1930</c:v>
                </c:pt>
                <c:pt idx="906" formatCode="General">
                  <c:v>1922</c:v>
                </c:pt>
                <c:pt idx="907" formatCode="General">
                  <c:v>1882</c:v>
                </c:pt>
                <c:pt idx="908" formatCode="General">
                  <c:v>1849</c:v>
                </c:pt>
                <c:pt idx="909" formatCode="General">
                  <c:v>1848</c:v>
                </c:pt>
                <c:pt idx="910" formatCode="General">
                  <c:v>1856</c:v>
                </c:pt>
                <c:pt idx="911" formatCode="General">
                  <c:v>1866</c:v>
                </c:pt>
                <c:pt idx="912" formatCode="General">
                  <c:v>1862</c:v>
                </c:pt>
                <c:pt idx="913" formatCode="General">
                  <c:v>1846</c:v>
                </c:pt>
                <c:pt idx="914" formatCode="General">
                  <c:v>1828</c:v>
                </c:pt>
                <c:pt idx="915" formatCode="General">
                  <c:v>1809</c:v>
                </c:pt>
                <c:pt idx="916" formatCode="General">
                  <c:v>1807</c:v>
                </c:pt>
                <c:pt idx="917" formatCode="General">
                  <c:v>1814</c:v>
                </c:pt>
                <c:pt idx="918" formatCode="General">
                  <c:v>1830</c:v>
                </c:pt>
                <c:pt idx="919" formatCode="General">
                  <c:v>1854</c:v>
                </c:pt>
                <c:pt idx="920" formatCode="General">
                  <c:v>1874</c:v>
                </c:pt>
                <c:pt idx="921" formatCode="General">
                  <c:v>1895</c:v>
                </c:pt>
                <c:pt idx="922" formatCode="General">
                  <c:v>1898</c:v>
                </c:pt>
                <c:pt idx="923" formatCode="General">
                  <c:v>1884</c:v>
                </c:pt>
                <c:pt idx="924" formatCode="General">
                  <c:v>1846</c:v>
                </c:pt>
                <c:pt idx="925" formatCode="General">
                  <c:v>1818</c:v>
                </c:pt>
                <c:pt idx="926" formatCode="General">
                  <c:v>1835</c:v>
                </c:pt>
                <c:pt idx="927" formatCode="General">
                  <c:v>1840</c:v>
                </c:pt>
                <c:pt idx="928" formatCode="General">
                  <c:v>1802</c:v>
                </c:pt>
                <c:pt idx="929" formatCode="General">
                  <c:v>1759</c:v>
                </c:pt>
                <c:pt idx="930" formatCode="General">
                  <c:v>1766</c:v>
                </c:pt>
                <c:pt idx="931" formatCode="General">
                  <c:v>1784</c:v>
                </c:pt>
                <c:pt idx="932" formatCode="General">
                  <c:v>1817</c:v>
                </c:pt>
                <c:pt idx="933" formatCode="General">
                  <c:v>1859</c:v>
                </c:pt>
                <c:pt idx="934" formatCode="General">
                  <c:v>1912</c:v>
                </c:pt>
                <c:pt idx="935" formatCode="General">
                  <c:v>1965</c:v>
                </c:pt>
                <c:pt idx="936" formatCode="General">
                  <c:v>2018</c:v>
                </c:pt>
                <c:pt idx="937" formatCode="General">
                  <c:v>2091</c:v>
                </c:pt>
                <c:pt idx="938" formatCode="General">
                  <c:v>2145</c:v>
                </c:pt>
                <c:pt idx="939" formatCode="General">
                  <c:v>2161</c:v>
                </c:pt>
                <c:pt idx="940" formatCode="General">
                  <c:v>2153</c:v>
                </c:pt>
                <c:pt idx="941" formatCode="General">
                  <c:v>2153</c:v>
                </c:pt>
                <c:pt idx="942" formatCode="General">
                  <c:v>2161</c:v>
                </c:pt>
                <c:pt idx="943" formatCode="General">
                  <c:v>2140</c:v>
                </c:pt>
                <c:pt idx="944" formatCode="General">
                  <c:v>2136</c:v>
                </c:pt>
                <c:pt idx="945" formatCode="General">
                  <c:v>2160</c:v>
                </c:pt>
                <c:pt idx="946" formatCode="General">
                  <c:v>2173</c:v>
                </c:pt>
                <c:pt idx="947" formatCode="General">
                  <c:v>2155</c:v>
                </c:pt>
                <c:pt idx="948" formatCode="General">
                  <c:v>2127</c:v>
                </c:pt>
                <c:pt idx="949" formatCode="General">
                  <c:v>2106</c:v>
                </c:pt>
                <c:pt idx="950" formatCode="General">
                  <c:v>2032</c:v>
                </c:pt>
                <c:pt idx="951" formatCode="General">
                  <c:v>2000</c:v>
                </c:pt>
                <c:pt idx="952" formatCode="General">
                  <c:v>1967</c:v>
                </c:pt>
                <c:pt idx="953" formatCode="General">
                  <c:v>1908</c:v>
                </c:pt>
                <c:pt idx="954" formatCode="General">
                  <c:v>1885</c:v>
                </c:pt>
                <c:pt idx="955" formatCode="General">
                  <c:v>1886</c:v>
                </c:pt>
                <c:pt idx="956" formatCode="General">
                  <c:v>1899</c:v>
                </c:pt>
                <c:pt idx="957" formatCode="General">
                  <c:v>1913</c:v>
                </c:pt>
                <c:pt idx="958" formatCode="General">
                  <c:v>1920</c:v>
                </c:pt>
                <c:pt idx="959" formatCode="General">
                  <c:v>1927</c:v>
                </c:pt>
                <c:pt idx="960" formatCode="General">
                  <c:v>1928</c:v>
                </c:pt>
                <c:pt idx="961" formatCode="General">
                  <c:v>1920</c:v>
                </c:pt>
                <c:pt idx="962" formatCode="General">
                  <c:v>1884</c:v>
                </c:pt>
                <c:pt idx="963" formatCode="General">
                  <c:v>1811</c:v>
                </c:pt>
                <c:pt idx="964" formatCode="General">
                  <c:v>1795</c:v>
                </c:pt>
                <c:pt idx="965" formatCode="General">
                  <c:v>1764</c:v>
                </c:pt>
                <c:pt idx="966" formatCode="General">
                  <c:v>1814</c:v>
                </c:pt>
                <c:pt idx="967" formatCode="General">
                  <c:v>1907</c:v>
                </c:pt>
                <c:pt idx="968" formatCode="General">
                  <c:v>1927</c:v>
                </c:pt>
                <c:pt idx="969" formatCode="General">
                  <c:v>1901</c:v>
                </c:pt>
                <c:pt idx="970" formatCode="General">
                  <c:v>1876</c:v>
                </c:pt>
                <c:pt idx="971" formatCode="General">
                  <c:v>1838</c:v>
                </c:pt>
                <c:pt idx="972" formatCode="General">
                  <c:v>1782</c:v>
                </c:pt>
                <c:pt idx="973" formatCode="General">
                  <c:v>1744</c:v>
                </c:pt>
                <c:pt idx="974" formatCode="General">
                  <c:v>1767</c:v>
                </c:pt>
                <c:pt idx="975" formatCode="General">
                  <c:v>1750</c:v>
                </c:pt>
                <c:pt idx="976" formatCode="General">
                  <c:v>1740</c:v>
                </c:pt>
                <c:pt idx="977" formatCode="General">
                  <c:v>1682</c:v>
                </c:pt>
                <c:pt idx="978" formatCode="General">
                  <c:v>1619</c:v>
                </c:pt>
                <c:pt idx="979" formatCode="General">
                  <c:v>1537</c:v>
                </c:pt>
                <c:pt idx="980" formatCode="General">
                  <c:v>1541</c:v>
                </c:pt>
                <c:pt idx="981" formatCode="General">
                  <c:v>1582</c:v>
                </c:pt>
                <c:pt idx="982" formatCode="General">
                  <c:v>1602</c:v>
                </c:pt>
                <c:pt idx="983" formatCode="General">
                  <c:v>1565</c:v>
                </c:pt>
                <c:pt idx="984" formatCode="General">
                  <c:v>1515</c:v>
                </c:pt>
                <c:pt idx="985" formatCode="General">
                  <c:v>1462</c:v>
                </c:pt>
                <c:pt idx="986" formatCode="General">
                  <c:v>1414</c:v>
                </c:pt>
                <c:pt idx="987" formatCode="General">
                  <c:v>1371</c:v>
                </c:pt>
                <c:pt idx="988" formatCode="General">
                  <c:v>1344</c:v>
                </c:pt>
                <c:pt idx="989" formatCode="General">
                  <c:v>1306</c:v>
                </c:pt>
                <c:pt idx="990" formatCode="General">
                  <c:v>1287</c:v>
                </c:pt>
                <c:pt idx="991" formatCode="General">
                  <c:v>1277</c:v>
                </c:pt>
                <c:pt idx="992" formatCode="General">
                  <c:v>1265</c:v>
                </c:pt>
                <c:pt idx="993" formatCode="General">
                  <c:v>1257</c:v>
                </c:pt>
                <c:pt idx="994" formatCode="General">
                  <c:v>1264</c:v>
                </c:pt>
                <c:pt idx="995" formatCode="General">
                  <c:v>1268</c:v>
                </c:pt>
                <c:pt idx="996" formatCode="General">
                  <c:v>1268</c:v>
                </c:pt>
                <c:pt idx="997" formatCode="General">
                  <c:v>1260</c:v>
                </c:pt>
                <c:pt idx="998" formatCode="General">
                  <c:v>1253</c:v>
                </c:pt>
                <c:pt idx="999" formatCode="General">
                  <c:v>1256</c:v>
                </c:pt>
                <c:pt idx="1000" formatCode="General">
                  <c:v>1264</c:v>
                </c:pt>
                <c:pt idx="1001" formatCode="General">
                  <c:v>1278</c:v>
                </c:pt>
                <c:pt idx="1002" formatCode="General">
                  <c:v>1296</c:v>
                </c:pt>
                <c:pt idx="1003" formatCode="General">
                  <c:v>1310</c:v>
                </c:pt>
                <c:pt idx="1004" formatCode="General">
                  <c:v>1317</c:v>
                </c:pt>
                <c:pt idx="1005" formatCode="General">
                  <c:v>1323</c:v>
                </c:pt>
                <c:pt idx="1006" formatCode="General">
                  <c:v>1325</c:v>
                </c:pt>
                <c:pt idx="1007" formatCode="General">
                  <c:v>1328</c:v>
                </c:pt>
                <c:pt idx="1008" formatCode="General">
                  <c:v>1330</c:v>
                </c:pt>
                <c:pt idx="1009" formatCode="General">
                  <c:v>1340</c:v>
                </c:pt>
                <c:pt idx="1010" formatCode="General">
                  <c:v>1353</c:v>
                </c:pt>
                <c:pt idx="1011" formatCode="General">
                  <c:v>1367</c:v>
                </c:pt>
                <c:pt idx="1012" formatCode="General">
                  <c:v>1383</c:v>
                </c:pt>
                <c:pt idx="1013" formatCode="General">
                  <c:v>1411</c:v>
                </c:pt>
                <c:pt idx="1014" formatCode="General">
                  <c:v>1437</c:v>
                </c:pt>
                <c:pt idx="1015" formatCode="General">
                  <c:v>1449</c:v>
                </c:pt>
                <c:pt idx="1016" formatCode="General">
                  <c:v>1453</c:v>
                </c:pt>
                <c:pt idx="1017" formatCode="General">
                  <c:v>1443</c:v>
                </c:pt>
                <c:pt idx="1018" formatCode="General">
                  <c:v>1428</c:v>
                </c:pt>
                <c:pt idx="1019" formatCode="General">
                  <c:v>1419</c:v>
                </c:pt>
                <c:pt idx="1020" formatCode="General">
                  <c:v>1422</c:v>
                </c:pt>
                <c:pt idx="1021" formatCode="General">
                  <c:v>1413</c:v>
                </c:pt>
                <c:pt idx="1022" formatCode="General">
                  <c:v>1420</c:v>
                </c:pt>
                <c:pt idx="1023" formatCode="General">
                  <c:v>1438</c:v>
                </c:pt>
                <c:pt idx="1024" formatCode="General">
                  <c:v>1442</c:v>
                </c:pt>
                <c:pt idx="1025" formatCode="General">
                  <c:v>1424</c:v>
                </c:pt>
                <c:pt idx="1026" formatCode="General">
                  <c:v>1414</c:v>
                </c:pt>
                <c:pt idx="1027" formatCode="General">
                  <c:v>1406</c:v>
                </c:pt>
                <c:pt idx="1028" formatCode="General">
                  <c:v>1409</c:v>
                </c:pt>
                <c:pt idx="1029" formatCode="General">
                  <c:v>1418</c:v>
                </c:pt>
                <c:pt idx="1030" formatCode="General">
                  <c:v>1423</c:v>
                </c:pt>
                <c:pt idx="1031" formatCode="General">
                  <c:v>1424</c:v>
                </c:pt>
                <c:pt idx="1032" formatCode="General">
                  <c:v>1405</c:v>
                </c:pt>
                <c:pt idx="1033" formatCode="General">
                  <c:v>1400</c:v>
                </c:pt>
                <c:pt idx="1034" formatCode="General">
                  <c:v>1412</c:v>
                </c:pt>
                <c:pt idx="1035" formatCode="General">
                  <c:v>1418</c:v>
                </c:pt>
                <c:pt idx="1036" formatCode="General">
                  <c:v>1428</c:v>
                </c:pt>
                <c:pt idx="1037" formatCode="General">
                  <c:v>1434</c:v>
                </c:pt>
                <c:pt idx="1038" formatCode="General">
                  <c:v>1456</c:v>
                </c:pt>
                <c:pt idx="1039" formatCode="General">
                  <c:v>1484</c:v>
                </c:pt>
                <c:pt idx="1040" formatCode="General">
                  <c:v>1489</c:v>
                </c:pt>
                <c:pt idx="1041" formatCode="General">
                  <c:v>1489</c:v>
                </c:pt>
                <c:pt idx="1042" formatCode="General">
                  <c:v>1485</c:v>
                </c:pt>
                <c:pt idx="1043" formatCode="General">
                  <c:v>1480</c:v>
                </c:pt>
                <c:pt idx="1044" formatCode="General">
                  <c:v>1474</c:v>
                </c:pt>
                <c:pt idx="1045" formatCode="General">
                  <c:v>1467</c:v>
                </c:pt>
                <c:pt idx="1046" formatCode="General">
                  <c:v>1446</c:v>
                </c:pt>
                <c:pt idx="1047" formatCode="General">
                  <c:v>1398</c:v>
                </c:pt>
                <c:pt idx="1048" formatCode="General">
                  <c:v>1369</c:v>
                </c:pt>
                <c:pt idx="1049" formatCode="General">
                  <c:v>1349</c:v>
                </c:pt>
                <c:pt idx="1050" formatCode="General">
                  <c:v>1329</c:v>
                </c:pt>
                <c:pt idx="1051" formatCode="General">
                  <c:v>1271</c:v>
                </c:pt>
                <c:pt idx="1052" formatCode="General">
                  <c:v>1274</c:v>
                </c:pt>
                <c:pt idx="1053" formatCode="General">
                  <c:v>1291</c:v>
                </c:pt>
                <c:pt idx="1054" formatCode="General">
                  <c:v>1306</c:v>
                </c:pt>
                <c:pt idx="1055" formatCode="General">
                  <c:v>1320</c:v>
                </c:pt>
                <c:pt idx="1056" formatCode="General">
                  <c:v>1334</c:v>
                </c:pt>
                <c:pt idx="1057" formatCode="General">
                  <c:v>1344</c:v>
                </c:pt>
                <c:pt idx="1058" formatCode="General">
                  <c:v>1348</c:v>
                </c:pt>
                <c:pt idx="1059" formatCode="General">
                  <c:v>1340</c:v>
                </c:pt>
                <c:pt idx="1060" formatCode="General">
                  <c:v>1314</c:v>
                </c:pt>
                <c:pt idx="1061" formatCode="General">
                  <c:v>1302</c:v>
                </c:pt>
                <c:pt idx="1062" formatCode="General">
                  <c:v>1292</c:v>
                </c:pt>
                <c:pt idx="1063" formatCode="General">
                  <c:v>1269</c:v>
                </c:pt>
                <c:pt idx="1064" formatCode="General">
                  <c:v>1259</c:v>
                </c:pt>
                <c:pt idx="1065" formatCode="General">
                  <c:v>1250</c:v>
                </c:pt>
                <c:pt idx="1066" formatCode="General">
                  <c:v>1254</c:v>
                </c:pt>
                <c:pt idx="1067" formatCode="General">
                  <c:v>1262</c:v>
                </c:pt>
                <c:pt idx="1068" formatCode="General">
                  <c:v>1271</c:v>
                </c:pt>
                <c:pt idx="1069" formatCode="General">
                  <c:v>1284</c:v>
                </c:pt>
                <c:pt idx="1070" formatCode="General">
                  <c:v>1296</c:v>
                </c:pt>
                <c:pt idx="1071" formatCode="General">
                  <c:v>1309</c:v>
                </c:pt>
                <c:pt idx="1072" formatCode="General">
                  <c:v>1324</c:v>
                </c:pt>
                <c:pt idx="1073" formatCode="General">
                  <c:v>1342</c:v>
                </c:pt>
                <c:pt idx="1074" formatCode="General">
                  <c:v>1359</c:v>
                </c:pt>
                <c:pt idx="1075" formatCode="General">
                  <c:v>1376</c:v>
                </c:pt>
                <c:pt idx="1076" formatCode="General">
                  <c:v>1401</c:v>
                </c:pt>
                <c:pt idx="1077" formatCode="General">
                  <c:v>1430</c:v>
                </c:pt>
                <c:pt idx="1078" formatCode="General">
                  <c:v>1462</c:v>
                </c:pt>
                <c:pt idx="1079" formatCode="General">
                  <c:v>1498</c:v>
                </c:pt>
                <c:pt idx="1080" formatCode="General">
                  <c:v>1520</c:v>
                </c:pt>
                <c:pt idx="1081" formatCode="General">
                  <c:v>1530</c:v>
                </c:pt>
                <c:pt idx="1082" formatCode="General">
                  <c:v>1545</c:v>
                </c:pt>
                <c:pt idx="1083" formatCode="General">
                  <c:v>1572</c:v>
                </c:pt>
                <c:pt idx="1084" formatCode="General">
                  <c:v>1585</c:v>
                </c:pt>
                <c:pt idx="1085" formatCode="General">
                  <c:v>1585</c:v>
                </c:pt>
                <c:pt idx="1086" formatCode="General">
                  <c:v>1583</c:v>
                </c:pt>
                <c:pt idx="1087" formatCode="General">
                  <c:v>1565</c:v>
                </c:pt>
                <c:pt idx="1088" formatCode="General">
                  <c:v>1543</c:v>
                </c:pt>
                <c:pt idx="1089" formatCode="General">
                  <c:v>1531</c:v>
                </c:pt>
                <c:pt idx="1090" formatCode="General">
                  <c:v>1531</c:v>
                </c:pt>
                <c:pt idx="1091" formatCode="General">
                  <c:v>1533</c:v>
                </c:pt>
                <c:pt idx="1092" formatCode="General">
                  <c:v>1538</c:v>
                </c:pt>
                <c:pt idx="1093" formatCode="General">
                  <c:v>1548</c:v>
                </c:pt>
                <c:pt idx="1094" formatCode="General">
                  <c:v>1559</c:v>
                </c:pt>
                <c:pt idx="1095" formatCode="General">
                  <c:v>1562</c:v>
                </c:pt>
                <c:pt idx="1096" formatCode="General">
                  <c:v>1538</c:v>
                </c:pt>
                <c:pt idx="1097" formatCode="General">
                  <c:v>1472</c:v>
                </c:pt>
                <c:pt idx="1098" formatCode="General">
                  <c:v>1424</c:v>
                </c:pt>
                <c:pt idx="1099" formatCode="General">
                  <c:v>1382</c:v>
                </c:pt>
                <c:pt idx="1100" formatCode="General">
                  <c:v>1346</c:v>
                </c:pt>
                <c:pt idx="1101" formatCode="General">
                  <c:v>1317</c:v>
                </c:pt>
                <c:pt idx="1102" formatCode="General">
                  <c:v>1281</c:v>
                </c:pt>
                <c:pt idx="1103" formatCode="General">
                  <c:v>1262</c:v>
                </c:pt>
                <c:pt idx="1104" formatCode="General">
                  <c:v>1251</c:v>
                </c:pt>
                <c:pt idx="1105" formatCode="General">
                  <c:v>1245</c:v>
                </c:pt>
                <c:pt idx="1106" formatCode="General">
                  <c:v>1242</c:v>
                </c:pt>
                <c:pt idx="1107" formatCode="General">
                  <c:v>1253</c:v>
                </c:pt>
                <c:pt idx="1108" formatCode="General">
                  <c:v>1279</c:v>
                </c:pt>
                <c:pt idx="1109" formatCode="General">
                  <c:v>1295</c:v>
                </c:pt>
                <c:pt idx="1110" formatCode="General">
                  <c:v>1301</c:v>
                </c:pt>
                <c:pt idx="1111" formatCode="General">
                  <c:v>1292</c:v>
                </c:pt>
                <c:pt idx="1112" formatCode="General">
                  <c:v>1271</c:v>
                </c:pt>
                <c:pt idx="1113" formatCode="General">
                  <c:v>1236</c:v>
                </c:pt>
                <c:pt idx="1114" formatCode="General">
                  <c:v>1206</c:v>
                </c:pt>
                <c:pt idx="1115" formatCode="General">
                  <c:v>1178</c:v>
                </c:pt>
                <c:pt idx="1116" formatCode="General">
                  <c:v>1136</c:v>
                </c:pt>
                <c:pt idx="1117" formatCode="General">
                  <c:v>1092</c:v>
                </c:pt>
                <c:pt idx="1118" formatCode="General">
                  <c:v>1064</c:v>
                </c:pt>
                <c:pt idx="1119" formatCode="General">
                  <c:v>1045</c:v>
                </c:pt>
                <c:pt idx="1120" formatCode="General">
                  <c:v>1043</c:v>
                </c:pt>
                <c:pt idx="1121" formatCode="General">
                  <c:v>1045</c:v>
                </c:pt>
                <c:pt idx="1122" formatCode="General">
                  <c:v>1064</c:v>
                </c:pt>
                <c:pt idx="1123" formatCode="General">
                  <c:v>1084</c:v>
                </c:pt>
                <c:pt idx="1124" formatCode="General">
                  <c:v>1107</c:v>
                </c:pt>
                <c:pt idx="1125" formatCode="General">
                  <c:v>1137</c:v>
                </c:pt>
                <c:pt idx="1126" formatCode="General">
                  <c:v>1186</c:v>
                </c:pt>
                <c:pt idx="1127" formatCode="General">
                  <c:v>1234</c:v>
                </c:pt>
                <c:pt idx="1128" formatCode="General">
                  <c:v>1292</c:v>
                </c:pt>
                <c:pt idx="1129" formatCode="General">
                  <c:v>1345</c:v>
                </c:pt>
                <c:pt idx="1130" formatCode="General">
                  <c:v>1370</c:v>
                </c:pt>
                <c:pt idx="1131" formatCode="General">
                  <c:v>1393</c:v>
                </c:pt>
                <c:pt idx="1132" formatCode="General">
                  <c:v>1411</c:v>
                </c:pt>
                <c:pt idx="1133" formatCode="General">
                  <c:v>1432</c:v>
                </c:pt>
                <c:pt idx="1134" formatCode="General">
                  <c:v>1439</c:v>
                </c:pt>
                <c:pt idx="1135" formatCode="General">
                  <c:v>1439</c:v>
                </c:pt>
                <c:pt idx="1136" formatCode="General">
                  <c:v>1438</c:v>
                </c:pt>
                <c:pt idx="1137" formatCode="General">
                  <c:v>1453</c:v>
                </c:pt>
                <c:pt idx="1138" formatCode="General">
                  <c:v>1480</c:v>
                </c:pt>
                <c:pt idx="1139" formatCode="General">
                  <c:v>1495</c:v>
                </c:pt>
                <c:pt idx="1140" formatCode="General">
                  <c:v>1519</c:v>
                </c:pt>
                <c:pt idx="1141" formatCode="General">
                  <c:v>1544</c:v>
                </c:pt>
                <c:pt idx="1142" formatCode="General">
                  <c:v>1621</c:v>
                </c:pt>
                <c:pt idx="1143" formatCode="General">
                  <c:v>1693</c:v>
                </c:pt>
                <c:pt idx="1144" formatCode="General">
                  <c:v>1773</c:v>
                </c:pt>
                <c:pt idx="1145" formatCode="General">
                  <c:v>1795</c:v>
                </c:pt>
                <c:pt idx="1146" formatCode="General">
                  <c:v>1830</c:v>
                </c:pt>
                <c:pt idx="1147" formatCode="General">
                  <c:v>1886</c:v>
                </c:pt>
                <c:pt idx="1148" formatCode="General">
                  <c:v>1955</c:v>
                </c:pt>
                <c:pt idx="1149" formatCode="General">
                  <c:v>1999</c:v>
                </c:pt>
                <c:pt idx="1150" formatCode="General">
                  <c:v>2028</c:v>
                </c:pt>
                <c:pt idx="1151" formatCode="General">
                  <c:v>2047</c:v>
                </c:pt>
                <c:pt idx="1152" formatCode="General">
                  <c:v>2069</c:v>
                </c:pt>
                <c:pt idx="1153" formatCode="General">
                  <c:v>2076</c:v>
                </c:pt>
                <c:pt idx="1154" formatCode="General">
                  <c:v>2095</c:v>
                </c:pt>
                <c:pt idx="1155" formatCode="General">
                  <c:v>2111</c:v>
                </c:pt>
                <c:pt idx="1156" formatCode="General">
                  <c:v>2144</c:v>
                </c:pt>
                <c:pt idx="1157" formatCode="General">
                  <c:v>2173</c:v>
                </c:pt>
                <c:pt idx="1158" formatCode="General">
                  <c:v>2179</c:v>
                </c:pt>
                <c:pt idx="1159" formatCode="General">
                  <c:v>2168</c:v>
                </c:pt>
                <c:pt idx="1160" formatCode="General">
                  <c:v>2133</c:v>
                </c:pt>
                <c:pt idx="1161" formatCode="General">
                  <c:v>2096</c:v>
                </c:pt>
                <c:pt idx="1162" formatCode="General">
                  <c:v>2099</c:v>
                </c:pt>
                <c:pt idx="1163" formatCode="General">
                  <c:v>2145</c:v>
                </c:pt>
                <c:pt idx="1164" formatCode="General">
                  <c:v>2170</c:v>
                </c:pt>
                <c:pt idx="1165" formatCode="General">
                  <c:v>2200</c:v>
                </c:pt>
                <c:pt idx="1166" formatCode="General">
                  <c:v>2213</c:v>
                </c:pt>
                <c:pt idx="1167" formatCode="General">
                  <c:v>2199</c:v>
                </c:pt>
                <c:pt idx="1168" formatCode="General">
                  <c:v>2179</c:v>
                </c:pt>
                <c:pt idx="1169" formatCode="General">
                  <c:v>2155</c:v>
                </c:pt>
                <c:pt idx="1170" formatCode="General">
                  <c:v>2164</c:v>
                </c:pt>
                <c:pt idx="1171" formatCode="General">
                  <c:v>2188</c:v>
                </c:pt>
                <c:pt idx="1172" formatCode="General">
                  <c:v>2219</c:v>
                </c:pt>
                <c:pt idx="1173" formatCode="General">
                  <c:v>2261</c:v>
                </c:pt>
                <c:pt idx="1174" formatCode="General">
                  <c:v>2313</c:v>
                </c:pt>
                <c:pt idx="1175" formatCode="General">
                  <c:v>2366</c:v>
                </c:pt>
                <c:pt idx="1176" formatCode="General">
                  <c:v>2454</c:v>
                </c:pt>
                <c:pt idx="1177" formatCode="General">
                  <c:v>2467</c:v>
                </c:pt>
                <c:pt idx="1178" formatCode="General">
                  <c:v>2482</c:v>
                </c:pt>
                <c:pt idx="1179" formatCode="General">
                  <c:v>2495</c:v>
                </c:pt>
                <c:pt idx="1180" formatCode="General">
                  <c:v>2510</c:v>
                </c:pt>
                <c:pt idx="1181" formatCode="General">
                  <c:v>2542</c:v>
                </c:pt>
                <c:pt idx="1182" formatCode="General">
                  <c:v>2600</c:v>
                </c:pt>
                <c:pt idx="1183" formatCode="General">
                  <c:v>2648</c:v>
                </c:pt>
                <c:pt idx="1184" formatCode="General">
                  <c:v>2678</c:v>
                </c:pt>
                <c:pt idx="1185" formatCode="General">
                  <c:v>2707</c:v>
                </c:pt>
                <c:pt idx="1186" formatCode="General">
                  <c:v>2784</c:v>
                </c:pt>
                <c:pt idx="1187" formatCode="General">
                  <c:v>2778</c:v>
                </c:pt>
                <c:pt idx="1188" formatCode="General">
                  <c:v>2748</c:v>
                </c:pt>
                <c:pt idx="1189" formatCode="General">
                  <c:v>2727</c:v>
                </c:pt>
                <c:pt idx="1190" formatCode="General">
                  <c:v>2720</c:v>
                </c:pt>
                <c:pt idx="1191" formatCode="General">
                  <c:v>2729</c:v>
                </c:pt>
                <c:pt idx="1192" formatCode="General">
                  <c:v>2744</c:v>
                </c:pt>
                <c:pt idx="1193" formatCode="General">
                  <c:v>2756</c:v>
                </c:pt>
                <c:pt idx="1194" formatCode="General">
                  <c:v>2762</c:v>
                </c:pt>
                <c:pt idx="1195" formatCode="General">
                  <c:v>2769</c:v>
                </c:pt>
                <c:pt idx="1196" formatCode="General">
                  <c:v>2748</c:v>
                </c:pt>
                <c:pt idx="1197" formatCode="General">
                  <c:v>2719</c:v>
                </c:pt>
                <c:pt idx="1198" formatCode="General">
                  <c:v>2695</c:v>
                </c:pt>
                <c:pt idx="1199" formatCode="General">
                  <c:v>2696</c:v>
                </c:pt>
                <c:pt idx="1200" formatCode="General">
                  <c:v>2662</c:v>
                </c:pt>
                <c:pt idx="1201" formatCode="General">
                  <c:v>2639</c:v>
                </c:pt>
                <c:pt idx="1202" formatCode="General">
                  <c:v>2569</c:v>
                </c:pt>
                <c:pt idx="1203" formatCode="General">
                  <c:v>2478</c:v>
                </c:pt>
                <c:pt idx="1204" formatCode="General">
                  <c:v>2452</c:v>
                </c:pt>
                <c:pt idx="1205" formatCode="General">
                  <c:v>2446</c:v>
                </c:pt>
                <c:pt idx="1206" formatCode="General">
                  <c:v>2468</c:v>
                </c:pt>
                <c:pt idx="1207" formatCode="General">
                  <c:v>2504</c:v>
                </c:pt>
                <c:pt idx="1208" formatCode="General">
                  <c:v>2451</c:v>
                </c:pt>
                <c:pt idx="1209" formatCode="General">
                  <c:v>2444</c:v>
                </c:pt>
                <c:pt idx="1210" formatCode="General">
                  <c:v>2461</c:v>
                </c:pt>
                <c:pt idx="1211" formatCode="General">
                  <c:v>2486</c:v>
                </c:pt>
                <c:pt idx="1212" formatCode="General">
                  <c:v>2562</c:v>
                </c:pt>
                <c:pt idx="1213" formatCode="General">
                  <c:v>2628</c:v>
                </c:pt>
                <c:pt idx="1214" formatCode="General">
                  <c:v>2676</c:v>
                </c:pt>
                <c:pt idx="1215" formatCode="General">
                  <c:v>2737</c:v>
                </c:pt>
                <c:pt idx="1216" formatCode="General">
                  <c:v>2840</c:v>
                </c:pt>
                <c:pt idx="1217" formatCode="General">
                  <c:v>2940</c:v>
                </c:pt>
                <c:pt idx="1218" formatCode="General">
                  <c:v>2976</c:v>
                </c:pt>
                <c:pt idx="1219" formatCode="General">
                  <c:v>2995</c:v>
                </c:pt>
                <c:pt idx="1220" formatCode="General">
                  <c:v>2988</c:v>
                </c:pt>
                <c:pt idx="1221" formatCode="General">
                  <c:v>2975</c:v>
                </c:pt>
                <c:pt idx="1222" formatCode="General">
                  <c:v>2918</c:v>
                </c:pt>
                <c:pt idx="1223" formatCode="General">
                  <c:v>2881</c:v>
                </c:pt>
                <c:pt idx="1224" formatCode="General">
                  <c:v>2876</c:v>
                </c:pt>
                <c:pt idx="1225" formatCode="General">
                  <c:v>2835</c:v>
                </c:pt>
                <c:pt idx="1226" formatCode="General">
                  <c:v>2741</c:v>
                </c:pt>
                <c:pt idx="1227" formatCode="General">
                  <c:v>2713</c:v>
                </c:pt>
                <c:pt idx="1228" formatCode="General">
                  <c:v>2712</c:v>
                </c:pt>
                <c:pt idx="1229" formatCode="General">
                  <c:v>2703</c:v>
                </c:pt>
                <c:pt idx="1230" formatCode="General">
                  <c:v>2773</c:v>
                </c:pt>
                <c:pt idx="1231" formatCode="General">
                  <c:v>2861</c:v>
                </c:pt>
                <c:pt idx="1232" formatCode="General">
                  <c:v>2841</c:v>
                </c:pt>
                <c:pt idx="1233" formatCode="General">
                  <c:v>2756</c:v>
                </c:pt>
                <c:pt idx="1234" formatCode="General">
                  <c:v>2644</c:v>
                </c:pt>
                <c:pt idx="1235" formatCode="General">
                  <c:v>2558</c:v>
                </c:pt>
                <c:pt idx="1236" formatCode="General">
                  <c:v>2515</c:v>
                </c:pt>
                <c:pt idx="1237" formatCode="General">
                  <c:v>2488</c:v>
                </c:pt>
                <c:pt idx="1238" formatCode="General">
                  <c:v>2468</c:v>
                </c:pt>
                <c:pt idx="1239" formatCode="General">
                  <c:v>2437</c:v>
                </c:pt>
                <c:pt idx="1240" formatCode="General">
                  <c:v>2378</c:v>
                </c:pt>
                <c:pt idx="1241" formatCode="General">
                  <c:v>2212</c:v>
                </c:pt>
                <c:pt idx="1242" formatCode="General">
                  <c:v>2114</c:v>
                </c:pt>
                <c:pt idx="1243" formatCode="General">
                  <c:v>2030</c:v>
                </c:pt>
                <c:pt idx="1244" formatCode="General">
                  <c:v>1978</c:v>
                </c:pt>
                <c:pt idx="1245" formatCode="General">
                  <c:v>1957</c:v>
                </c:pt>
                <c:pt idx="1246" formatCode="General">
                  <c:v>1964</c:v>
                </c:pt>
                <c:pt idx="1247" formatCode="General">
                  <c:v>1977</c:v>
                </c:pt>
                <c:pt idx="1248" formatCode="General">
                  <c:v>1967</c:v>
                </c:pt>
                <c:pt idx="1249" formatCode="General">
                  <c:v>1942</c:v>
                </c:pt>
                <c:pt idx="1250" formatCode="General">
                  <c:v>1901</c:v>
                </c:pt>
                <c:pt idx="1251" formatCode="General">
                  <c:v>1869</c:v>
                </c:pt>
                <c:pt idx="1252" formatCode="General">
                  <c:v>1841</c:v>
                </c:pt>
                <c:pt idx="1253" formatCode="General">
                  <c:v>1826</c:v>
                </c:pt>
                <c:pt idx="1254" formatCode="General">
                  <c:v>1801</c:v>
                </c:pt>
                <c:pt idx="1255" formatCode="General">
                  <c:v>1781</c:v>
                </c:pt>
                <c:pt idx="1256" formatCode="General">
                  <c:v>1761</c:v>
                </c:pt>
                <c:pt idx="1257" formatCode="General">
                  <c:v>1732</c:v>
                </c:pt>
                <c:pt idx="1258" formatCode="General">
                  <c:v>1720</c:v>
                </c:pt>
                <c:pt idx="1259" formatCode="General">
                  <c:v>1700</c:v>
                </c:pt>
                <c:pt idx="1260" formatCode="General">
                  <c:v>1709</c:v>
                </c:pt>
                <c:pt idx="1261" formatCode="General">
                  <c:v>1790</c:v>
                </c:pt>
                <c:pt idx="1262" formatCode="General">
                  <c:v>1840</c:v>
                </c:pt>
                <c:pt idx="1263" formatCode="General">
                  <c:v>1902</c:v>
                </c:pt>
                <c:pt idx="1264" formatCode="General">
                  <c:v>1940</c:v>
                </c:pt>
                <c:pt idx="1265" formatCode="General">
                  <c:v>2018</c:v>
                </c:pt>
                <c:pt idx="1266" formatCode="General">
                  <c:v>2127</c:v>
                </c:pt>
                <c:pt idx="1267" formatCode="General">
                  <c:v>2216</c:v>
                </c:pt>
                <c:pt idx="1268" formatCode="General">
                  <c:v>2280</c:v>
                </c:pt>
                <c:pt idx="1269" formatCode="General">
                  <c:v>2351</c:v>
                </c:pt>
                <c:pt idx="1270" formatCode="General">
                  <c:v>2406</c:v>
                </c:pt>
                <c:pt idx="1271" formatCode="General">
                  <c:v>2447</c:v>
                </c:pt>
                <c:pt idx="1272" formatCode="General">
                  <c:v>2482</c:v>
                </c:pt>
                <c:pt idx="1273" formatCode="General">
                  <c:v>2501</c:v>
                </c:pt>
                <c:pt idx="1274" formatCode="General">
                  <c:v>2502</c:v>
                </c:pt>
                <c:pt idx="1275" formatCode="General">
                  <c:v>2515</c:v>
                </c:pt>
                <c:pt idx="1276" formatCode="General">
                  <c:v>2547</c:v>
                </c:pt>
                <c:pt idx="1277" formatCode="General">
                  <c:v>2601</c:v>
                </c:pt>
                <c:pt idx="1278" formatCode="General">
                  <c:v>2694</c:v>
                </c:pt>
                <c:pt idx="1279" formatCode="General">
                  <c:v>2784</c:v>
                </c:pt>
                <c:pt idx="1280" formatCode="General">
                  <c:v>2893</c:v>
                </c:pt>
                <c:pt idx="1281" formatCode="General">
                  <c:v>3020</c:v>
                </c:pt>
                <c:pt idx="1282" formatCode="General">
                  <c:v>3115</c:v>
                </c:pt>
                <c:pt idx="1283" formatCode="General">
                  <c:v>3288</c:v>
                </c:pt>
                <c:pt idx="1284" formatCode="General">
                  <c:v>3423</c:v>
                </c:pt>
                <c:pt idx="1285" formatCode="General">
                  <c:v>3514</c:v>
                </c:pt>
                <c:pt idx="1286" formatCode="General">
                  <c:v>3579</c:v>
                </c:pt>
                <c:pt idx="1287" formatCode="General">
                  <c:v>3733</c:v>
                </c:pt>
                <c:pt idx="1288" formatCode="General">
                  <c:v>3844</c:v>
                </c:pt>
                <c:pt idx="1289" formatCode="General">
                  <c:v>3933</c:v>
                </c:pt>
                <c:pt idx="1290" formatCode="General">
                  <c:v>4041</c:v>
                </c:pt>
                <c:pt idx="1291" formatCode="General">
                  <c:v>4074</c:v>
                </c:pt>
                <c:pt idx="1292" formatCode="General">
                  <c:v>4078</c:v>
                </c:pt>
                <c:pt idx="1293" formatCode="General">
                  <c:v>4156</c:v>
                </c:pt>
                <c:pt idx="1294" formatCode="General">
                  <c:v>4209</c:v>
                </c:pt>
                <c:pt idx="1295" formatCode="General">
                  <c:v>4187</c:v>
                </c:pt>
                <c:pt idx="1296" formatCode="General">
                  <c:v>3943</c:v>
                </c:pt>
                <c:pt idx="1297" formatCode="General">
                  <c:v>3844</c:v>
                </c:pt>
                <c:pt idx="1298" formatCode="General">
                  <c:v>3803</c:v>
                </c:pt>
                <c:pt idx="1299" formatCode="General">
                  <c:v>3832</c:v>
                </c:pt>
                <c:pt idx="1300" formatCode="General">
                  <c:v>3882</c:v>
                </c:pt>
                <c:pt idx="1301" formatCode="General">
                  <c:v>3922</c:v>
                </c:pt>
                <c:pt idx="1302" formatCode="General">
                  <c:v>3929</c:v>
                </c:pt>
                <c:pt idx="1303" formatCode="General">
                  <c:v>3914</c:v>
                </c:pt>
                <c:pt idx="1304" formatCode="General">
                  <c:v>3888</c:v>
                </c:pt>
                <c:pt idx="1305" formatCode="General">
                  <c:v>3822</c:v>
                </c:pt>
                <c:pt idx="1306" formatCode="General">
                  <c:v>3707</c:v>
                </c:pt>
                <c:pt idx="1307" formatCode="General">
                  <c:v>3608</c:v>
                </c:pt>
                <c:pt idx="1308" formatCode="General">
                  <c:v>3468</c:v>
                </c:pt>
                <c:pt idx="1309" formatCode="General">
                  <c:v>3379</c:v>
                </c:pt>
                <c:pt idx="1310" formatCode="General">
                  <c:v>3352</c:v>
                </c:pt>
                <c:pt idx="1311" formatCode="General">
                  <c:v>3354</c:v>
                </c:pt>
                <c:pt idx="1312" formatCode="General">
                  <c:v>3359</c:v>
                </c:pt>
                <c:pt idx="1313" formatCode="General">
                  <c:v>3329</c:v>
                </c:pt>
                <c:pt idx="1314" formatCode="General">
                  <c:v>3203</c:v>
                </c:pt>
                <c:pt idx="1315" formatCode="General">
                  <c:v>3020</c:v>
                </c:pt>
                <c:pt idx="1316" formatCode="General">
                  <c:v>3013</c:v>
                </c:pt>
                <c:pt idx="1317" formatCode="General">
                  <c:v>3006</c:v>
                </c:pt>
                <c:pt idx="1318" formatCode="General">
                  <c:v>3009</c:v>
                </c:pt>
                <c:pt idx="1319" formatCode="General">
                  <c:v>2998</c:v>
                </c:pt>
                <c:pt idx="1320" formatCode="General">
                  <c:v>3002</c:v>
                </c:pt>
                <c:pt idx="1321" formatCode="General">
                  <c:v>3009</c:v>
                </c:pt>
                <c:pt idx="1322" formatCode="General">
                  <c:v>3001</c:v>
                </c:pt>
                <c:pt idx="1323" formatCode="General">
                  <c:v>2966</c:v>
                </c:pt>
                <c:pt idx="1324" formatCode="General">
                  <c:v>2928</c:v>
                </c:pt>
                <c:pt idx="1325" formatCode="General">
                  <c:v>2911</c:v>
                </c:pt>
                <c:pt idx="1326" formatCode="General">
                  <c:v>2913</c:v>
                </c:pt>
                <c:pt idx="1327" formatCode="General">
                  <c:v>2922</c:v>
                </c:pt>
                <c:pt idx="1328" formatCode="General">
                  <c:v>2947</c:v>
                </c:pt>
                <c:pt idx="1329" formatCode="General">
                  <c:v>2981</c:v>
                </c:pt>
                <c:pt idx="1330" formatCode="General">
                  <c:v>2991</c:v>
                </c:pt>
                <c:pt idx="1331" formatCode="General">
                  <c:v>2998</c:v>
                </c:pt>
                <c:pt idx="1332" formatCode="General">
                  <c:v>2982</c:v>
                </c:pt>
                <c:pt idx="1333" formatCode="General">
                  <c:v>3021</c:v>
                </c:pt>
                <c:pt idx="1334" formatCode="General">
                  <c:v>3098</c:v>
                </c:pt>
                <c:pt idx="1335" formatCode="General">
                  <c:v>3177</c:v>
                </c:pt>
                <c:pt idx="1336" formatCode="General">
                  <c:v>3243</c:v>
                </c:pt>
                <c:pt idx="1337" formatCode="General">
                  <c:v>3280</c:v>
                </c:pt>
                <c:pt idx="1338" formatCode="General">
                  <c:v>3337</c:v>
                </c:pt>
                <c:pt idx="1339" formatCode="General">
                  <c:v>3379</c:v>
                </c:pt>
                <c:pt idx="1340" formatCode="General">
                  <c:v>3396</c:v>
                </c:pt>
                <c:pt idx="1341" formatCode="General">
                  <c:v>3427</c:v>
                </c:pt>
                <c:pt idx="1342" formatCode="General">
                  <c:v>3498</c:v>
                </c:pt>
                <c:pt idx="1343" formatCode="General">
                  <c:v>3574</c:v>
                </c:pt>
                <c:pt idx="1344" formatCode="General">
                  <c:v>3506</c:v>
                </c:pt>
                <c:pt idx="1345" formatCode="General">
                  <c:v>3316</c:v>
                </c:pt>
                <c:pt idx="1346" formatCode="General">
                  <c:v>3230</c:v>
                </c:pt>
                <c:pt idx="1347" formatCode="General">
                  <c:v>3210</c:v>
                </c:pt>
                <c:pt idx="1348" formatCode="General">
                  <c:v>3259</c:v>
                </c:pt>
                <c:pt idx="1349" formatCode="General">
                  <c:v>3242</c:v>
                </c:pt>
                <c:pt idx="1350" formatCode="General">
                  <c:v>3121</c:v>
                </c:pt>
                <c:pt idx="1351" formatCode="General">
                  <c:v>2911</c:v>
                </c:pt>
                <c:pt idx="1352" formatCode="General">
                  <c:v>2792</c:v>
                </c:pt>
                <c:pt idx="1353" formatCode="General">
                  <c:v>2760</c:v>
                </c:pt>
                <c:pt idx="1354" formatCode="General">
                  <c:v>2738</c:v>
                </c:pt>
                <c:pt idx="1355" formatCode="General">
                  <c:v>2711</c:v>
                </c:pt>
                <c:pt idx="1356" formatCode="General">
                  <c:v>2707</c:v>
                </c:pt>
                <c:pt idx="1357" formatCode="General">
                  <c:v>2724</c:v>
                </c:pt>
                <c:pt idx="1358" formatCode="General">
                  <c:v>2721</c:v>
                </c:pt>
                <c:pt idx="1359" formatCode="General">
                  <c:v>2714</c:v>
                </c:pt>
                <c:pt idx="1360" formatCode="General">
                  <c:v>2704</c:v>
                </c:pt>
                <c:pt idx="1361" formatCode="General">
                  <c:v>2661</c:v>
                </c:pt>
                <c:pt idx="1362" formatCode="General">
                  <c:v>2598</c:v>
                </c:pt>
                <c:pt idx="1363" formatCode="General">
                  <c:v>2566</c:v>
                </c:pt>
                <c:pt idx="1364" formatCode="General">
                  <c:v>2571</c:v>
                </c:pt>
                <c:pt idx="1365" formatCode="General">
                  <c:v>2575</c:v>
                </c:pt>
                <c:pt idx="1366" formatCode="General">
                  <c:v>2630</c:v>
                </c:pt>
                <c:pt idx="1367" formatCode="General">
                  <c:v>2706</c:v>
                </c:pt>
                <c:pt idx="1368" formatCode="General">
                  <c:v>2722</c:v>
                </c:pt>
                <c:pt idx="1369" formatCode="General">
                  <c:v>2715</c:v>
                </c:pt>
                <c:pt idx="1370" formatCode="General">
                  <c:v>2685</c:v>
                </c:pt>
                <c:pt idx="1371" formatCode="General">
                  <c:v>2673</c:v>
                </c:pt>
                <c:pt idx="1372" formatCode="General">
                  <c:v>2691</c:v>
                </c:pt>
                <c:pt idx="1373" formatCode="General">
                  <c:v>2745</c:v>
                </c:pt>
                <c:pt idx="1374" formatCode="General">
                  <c:v>2848</c:v>
                </c:pt>
                <c:pt idx="1375" formatCode="General">
                  <c:v>2963</c:v>
                </c:pt>
                <c:pt idx="1376" formatCode="General">
                  <c:v>3118</c:v>
                </c:pt>
                <c:pt idx="1377" formatCode="General">
                  <c:v>3205</c:v>
                </c:pt>
                <c:pt idx="1378" formatCode="General">
                  <c:v>3223</c:v>
                </c:pt>
                <c:pt idx="1379" formatCode="General">
                  <c:v>3204</c:v>
                </c:pt>
                <c:pt idx="1380" formatCode="General">
                  <c:v>3170</c:v>
                </c:pt>
                <c:pt idx="1381" formatCode="General">
                  <c:v>3158</c:v>
                </c:pt>
                <c:pt idx="1382" formatCode="General">
                  <c:v>3208</c:v>
                </c:pt>
                <c:pt idx="1383" formatCode="General">
                  <c:v>3295</c:v>
                </c:pt>
                <c:pt idx="1384" formatCode="General">
                  <c:v>3299</c:v>
                </c:pt>
                <c:pt idx="1385" formatCode="General">
                  <c:v>3235</c:v>
                </c:pt>
                <c:pt idx="1386" formatCode="General">
                  <c:v>3175</c:v>
                </c:pt>
                <c:pt idx="1387" formatCode="General">
                  <c:v>3160</c:v>
                </c:pt>
                <c:pt idx="1388" formatCode="General">
                  <c:v>3148</c:v>
                </c:pt>
                <c:pt idx="1389" formatCode="General">
                  <c:v>3140</c:v>
                </c:pt>
                <c:pt idx="1390" formatCode="General">
                  <c:v>3149</c:v>
                </c:pt>
                <c:pt idx="1391" formatCode="General">
                  <c:v>3259</c:v>
                </c:pt>
                <c:pt idx="1392" formatCode="General">
                  <c:v>3270</c:v>
                </c:pt>
                <c:pt idx="1393" formatCode="General">
                  <c:v>3140</c:v>
                </c:pt>
                <c:pt idx="1394" formatCode="General">
                  <c:v>3005</c:v>
                </c:pt>
                <c:pt idx="1395" formatCode="General">
                  <c:v>3023</c:v>
                </c:pt>
                <c:pt idx="1396" formatCode="General">
                  <c:v>3063</c:v>
                </c:pt>
                <c:pt idx="1397" formatCode="General">
                  <c:v>3154</c:v>
                </c:pt>
                <c:pt idx="1398" formatCode="General">
                  <c:v>3258</c:v>
                </c:pt>
                <c:pt idx="1399" formatCode="General">
                  <c:v>3376</c:v>
                </c:pt>
                <c:pt idx="1400" formatCode="General">
                  <c:v>3474</c:v>
                </c:pt>
                <c:pt idx="1401" formatCode="General">
                  <c:v>3518</c:v>
                </c:pt>
                <c:pt idx="1402" formatCode="General">
                  <c:v>3530</c:v>
                </c:pt>
                <c:pt idx="1403" formatCode="General">
                  <c:v>3579</c:v>
                </c:pt>
                <c:pt idx="1404" formatCode="General">
                  <c:v>3671</c:v>
                </c:pt>
                <c:pt idx="1405" formatCode="General">
                  <c:v>3791</c:v>
                </c:pt>
                <c:pt idx="1406" formatCode="General">
                  <c:v>3902</c:v>
                </c:pt>
                <c:pt idx="1407" formatCode="General">
                  <c:v>4036</c:v>
                </c:pt>
                <c:pt idx="1408" formatCode="General">
                  <c:v>4107</c:v>
                </c:pt>
                <c:pt idx="1409" formatCode="General">
                  <c:v>4062</c:v>
                </c:pt>
                <c:pt idx="1410" formatCode="General">
                  <c:v>3918</c:v>
                </c:pt>
                <c:pt idx="1411" formatCode="General">
                  <c:v>3836</c:v>
                </c:pt>
                <c:pt idx="1412" formatCode="General">
                  <c:v>3887</c:v>
                </c:pt>
                <c:pt idx="1413" formatCode="General">
                  <c:v>3974</c:v>
                </c:pt>
                <c:pt idx="1414" formatCode="General">
                  <c:v>4119</c:v>
                </c:pt>
                <c:pt idx="1415" formatCode="General">
                  <c:v>4234</c:v>
                </c:pt>
                <c:pt idx="1416" formatCode="General">
                  <c:v>4340</c:v>
                </c:pt>
                <c:pt idx="1417" formatCode="General">
                  <c:v>4423</c:v>
                </c:pt>
                <c:pt idx="1418" formatCode="General">
                  <c:v>4507</c:v>
                </c:pt>
                <c:pt idx="1419" formatCode="General">
                  <c:v>4661</c:v>
                </c:pt>
                <c:pt idx="1420" formatCode="General">
                  <c:v>4643</c:v>
                </c:pt>
                <c:pt idx="1421" formatCode="General">
                  <c:v>4381</c:v>
                </c:pt>
                <c:pt idx="1422" formatCode="General">
                  <c:v>4220</c:v>
                </c:pt>
                <c:pt idx="1423" formatCode="General">
                  <c:v>4111</c:v>
                </c:pt>
                <c:pt idx="1424" formatCode="General">
                  <c:v>3954</c:v>
                </c:pt>
                <c:pt idx="1425" formatCode="General">
                  <c:v>3748</c:v>
                </c:pt>
                <c:pt idx="1426" formatCode="General">
                  <c:v>3615</c:v>
                </c:pt>
                <c:pt idx="1427" formatCode="General">
                  <c:v>3480</c:v>
                </c:pt>
                <c:pt idx="1428" formatCode="General">
                  <c:v>3393</c:v>
                </c:pt>
                <c:pt idx="1429" formatCode="General">
                  <c:v>3335</c:v>
                </c:pt>
                <c:pt idx="1430" formatCode="General">
                  <c:v>3295</c:v>
                </c:pt>
                <c:pt idx="1431" formatCode="General">
                  <c:v>3247</c:v>
                </c:pt>
                <c:pt idx="1432" formatCode="General">
                  <c:v>3185</c:v>
                </c:pt>
                <c:pt idx="1433" formatCode="General">
                  <c:v>3103</c:v>
                </c:pt>
                <c:pt idx="1434" formatCode="General">
                  <c:v>3013</c:v>
                </c:pt>
                <c:pt idx="1435" formatCode="General">
                  <c:v>2986</c:v>
                </c:pt>
                <c:pt idx="1436" formatCode="General">
                  <c:v>3013</c:v>
                </c:pt>
                <c:pt idx="1437" formatCode="General">
                  <c:v>3044</c:v>
                </c:pt>
                <c:pt idx="1438" formatCode="General">
                  <c:v>3043</c:v>
                </c:pt>
                <c:pt idx="1439" formatCode="General">
                  <c:v>3001</c:v>
                </c:pt>
                <c:pt idx="1440" formatCode="General">
                  <c:v>2917</c:v>
                </c:pt>
                <c:pt idx="1441" formatCode="General">
                  <c:v>2832</c:v>
                </c:pt>
                <c:pt idx="1442" formatCode="General">
                  <c:v>2766</c:v>
                </c:pt>
                <c:pt idx="1443" formatCode="General">
                  <c:v>2728</c:v>
                </c:pt>
                <c:pt idx="1444" formatCode="General">
                  <c:v>2688</c:v>
                </c:pt>
                <c:pt idx="1445" formatCode="General">
                  <c:v>2597</c:v>
                </c:pt>
                <c:pt idx="1446" formatCode="General">
                  <c:v>2646</c:v>
                </c:pt>
                <c:pt idx="1447" formatCode="General">
                  <c:v>2696</c:v>
                </c:pt>
                <c:pt idx="1448" formatCode="General">
                  <c:v>2695</c:v>
                </c:pt>
                <c:pt idx="1449" formatCode="General">
                  <c:v>2647</c:v>
                </c:pt>
                <c:pt idx="1450" formatCode="General">
                  <c:v>2546</c:v>
                </c:pt>
                <c:pt idx="1451" formatCode="General">
                  <c:v>2441</c:v>
                </c:pt>
                <c:pt idx="1452" formatCode="General">
                  <c:v>2362</c:v>
                </c:pt>
                <c:pt idx="1453" formatCode="General">
                  <c:v>2357</c:v>
                </c:pt>
                <c:pt idx="1454" formatCode="General">
                  <c:v>2284</c:v>
                </c:pt>
                <c:pt idx="1455" formatCode="General">
                  <c:v>2220</c:v>
                </c:pt>
                <c:pt idx="1456" formatCode="General">
                  <c:v>2185</c:v>
                </c:pt>
                <c:pt idx="1457" formatCode="General">
                  <c:v>2192</c:v>
                </c:pt>
                <c:pt idx="1458" formatCode="General">
                  <c:v>2183</c:v>
                </c:pt>
                <c:pt idx="1459" formatCode="General">
                  <c:v>2163</c:v>
                </c:pt>
                <c:pt idx="1460" formatCode="General">
                  <c:v>2175</c:v>
                </c:pt>
                <c:pt idx="1461" formatCode="General">
                  <c:v>2246</c:v>
                </c:pt>
                <c:pt idx="1462" formatCode="General">
                  <c:v>2318</c:v>
                </c:pt>
                <c:pt idx="1463" formatCode="General">
                  <c:v>2356</c:v>
                </c:pt>
                <c:pt idx="1464" formatCode="General">
                  <c:v>2390</c:v>
                </c:pt>
                <c:pt idx="1465" formatCode="General">
                  <c:v>2415</c:v>
                </c:pt>
                <c:pt idx="1466" formatCode="General">
                  <c:v>2431</c:v>
                </c:pt>
                <c:pt idx="1467" formatCode="General">
                  <c:v>2450</c:v>
                </c:pt>
                <c:pt idx="1468" formatCode="General">
                  <c:v>2468</c:v>
                </c:pt>
                <c:pt idx="1469" formatCode="General">
                  <c:v>2492</c:v>
                </c:pt>
                <c:pt idx="1470" formatCode="General">
                  <c:v>2491</c:v>
                </c:pt>
                <c:pt idx="1471" formatCode="General">
                  <c:v>2462</c:v>
                </c:pt>
                <c:pt idx="1472" formatCode="General">
                  <c:v>2429</c:v>
                </c:pt>
                <c:pt idx="1473" formatCode="General">
                  <c:v>2415</c:v>
                </c:pt>
                <c:pt idx="1474" formatCode="General">
                  <c:v>2414</c:v>
                </c:pt>
                <c:pt idx="1475" formatCode="General">
                  <c:v>2413</c:v>
                </c:pt>
                <c:pt idx="1476" formatCode="General">
                  <c:v>2423</c:v>
                </c:pt>
                <c:pt idx="1477" formatCode="General">
                  <c:v>2421</c:v>
                </c:pt>
                <c:pt idx="1478" formatCode="General">
                  <c:v>2425</c:v>
                </c:pt>
                <c:pt idx="1479" formatCode="General">
                  <c:v>2427</c:v>
                </c:pt>
                <c:pt idx="1480" formatCode="General">
                  <c:v>2388</c:v>
                </c:pt>
                <c:pt idx="1481" formatCode="General">
                  <c:v>2437</c:v>
                </c:pt>
                <c:pt idx="1482" formatCode="General">
                  <c:v>2468</c:v>
                </c:pt>
                <c:pt idx="1483" formatCode="General">
                  <c:v>2534</c:v>
                </c:pt>
                <c:pt idx="1484" formatCode="General">
                  <c:v>2614</c:v>
                </c:pt>
                <c:pt idx="1485" formatCode="General">
                  <c:v>2704</c:v>
                </c:pt>
                <c:pt idx="1486" formatCode="General">
                  <c:v>2774</c:v>
                </c:pt>
                <c:pt idx="1487" formatCode="General">
                  <c:v>2752</c:v>
                </c:pt>
                <c:pt idx="1488" formatCode="General">
                  <c:v>2685</c:v>
                </c:pt>
                <c:pt idx="1489" formatCode="General">
                  <c:v>2612</c:v>
                </c:pt>
                <c:pt idx="1490" formatCode="General">
                  <c:v>2623</c:v>
                </c:pt>
                <c:pt idx="1491" formatCode="General">
                  <c:v>2689</c:v>
                </c:pt>
                <c:pt idx="1492" formatCode="General">
                  <c:v>2772</c:v>
                </c:pt>
                <c:pt idx="1493" formatCode="General">
                  <c:v>2907</c:v>
                </c:pt>
                <c:pt idx="1494" formatCode="General">
                  <c:v>3051</c:v>
                </c:pt>
                <c:pt idx="1495" formatCode="General">
                  <c:v>3159</c:v>
                </c:pt>
                <c:pt idx="1496" formatCode="General">
                  <c:v>3251</c:v>
                </c:pt>
                <c:pt idx="1497" formatCode="General">
                  <c:v>3350</c:v>
                </c:pt>
                <c:pt idx="1498" formatCode="General">
                  <c:v>3445</c:v>
                </c:pt>
                <c:pt idx="1499" formatCode="General">
                  <c:v>3499</c:v>
                </c:pt>
                <c:pt idx="1500" formatCode="General">
                  <c:v>3475</c:v>
                </c:pt>
                <c:pt idx="1501" formatCode="General">
                  <c:v>3407</c:v>
                </c:pt>
                <c:pt idx="1502" formatCode="General">
                  <c:v>3345</c:v>
                </c:pt>
                <c:pt idx="1503" formatCode="General">
                  <c:v>3355</c:v>
                </c:pt>
                <c:pt idx="1504" formatCode="General">
                  <c:v>3407</c:v>
                </c:pt>
                <c:pt idx="1505" formatCode="General">
                  <c:v>3455</c:v>
                </c:pt>
                <c:pt idx="1506" formatCode="General">
                  <c:v>3511</c:v>
                </c:pt>
                <c:pt idx="1507" formatCode="General">
                  <c:v>3542</c:v>
                </c:pt>
                <c:pt idx="1508" formatCode="General">
                  <c:v>3501</c:v>
                </c:pt>
                <c:pt idx="1509" formatCode="General">
                  <c:v>3324</c:v>
                </c:pt>
                <c:pt idx="1510" formatCode="General">
                  <c:v>3097</c:v>
                </c:pt>
                <c:pt idx="1511" formatCode="General">
                  <c:v>2975</c:v>
                </c:pt>
                <c:pt idx="1512" formatCode="General">
                  <c:v>2985</c:v>
                </c:pt>
                <c:pt idx="1513" formatCode="General">
                  <c:v>3018</c:v>
                </c:pt>
                <c:pt idx="1514" formatCode="General">
                  <c:v>3107</c:v>
                </c:pt>
                <c:pt idx="1515" formatCode="General">
                  <c:v>3216</c:v>
                </c:pt>
                <c:pt idx="1516" formatCode="General">
                  <c:v>3375</c:v>
                </c:pt>
                <c:pt idx="1517" formatCode="General">
                  <c:v>3520</c:v>
                </c:pt>
                <c:pt idx="1518" formatCode="General">
                  <c:v>3672</c:v>
                </c:pt>
                <c:pt idx="1519" formatCode="General">
                  <c:v>3742</c:v>
                </c:pt>
                <c:pt idx="1520" formatCode="General">
                  <c:v>3757</c:v>
                </c:pt>
                <c:pt idx="1521" formatCode="General">
                  <c:v>3734</c:v>
                </c:pt>
                <c:pt idx="1522" formatCode="General">
                  <c:v>3703</c:v>
                </c:pt>
                <c:pt idx="1523" formatCode="General">
                  <c:v>3703</c:v>
                </c:pt>
                <c:pt idx="1524" formatCode="General">
                  <c:v>3751</c:v>
                </c:pt>
                <c:pt idx="1525" formatCode="General">
                  <c:v>3874</c:v>
                </c:pt>
                <c:pt idx="1526" formatCode="General">
                  <c:v>4029</c:v>
                </c:pt>
                <c:pt idx="1527" formatCode="General">
                  <c:v>4070</c:v>
                </c:pt>
                <c:pt idx="1528" formatCode="General">
                  <c:v>4073</c:v>
                </c:pt>
                <c:pt idx="1529" formatCode="General">
                  <c:v>4026</c:v>
                </c:pt>
                <c:pt idx="1530" formatCode="General">
                  <c:v>3951</c:v>
                </c:pt>
                <c:pt idx="1531" formatCode="General">
                  <c:v>3763</c:v>
                </c:pt>
                <c:pt idx="1532" formatCode="General">
                  <c:v>3583</c:v>
                </c:pt>
                <c:pt idx="1533" formatCode="General">
                  <c:v>3483</c:v>
                </c:pt>
                <c:pt idx="1534" formatCode="General">
                  <c:v>3452</c:v>
                </c:pt>
                <c:pt idx="1535" formatCode="General">
                  <c:v>3518</c:v>
                </c:pt>
                <c:pt idx="1536" formatCode="General">
                  <c:v>3646</c:v>
                </c:pt>
                <c:pt idx="1537" formatCode="General">
                  <c:v>3809</c:v>
                </c:pt>
                <c:pt idx="1538" formatCode="General">
                  <c:v>4093</c:v>
                </c:pt>
                <c:pt idx="1539" formatCode="General">
                  <c:v>4291</c:v>
                </c:pt>
                <c:pt idx="1540" formatCode="General">
                  <c:v>4106</c:v>
                </c:pt>
                <c:pt idx="1541" formatCode="General">
                  <c:v>3681</c:v>
                </c:pt>
                <c:pt idx="1542" formatCode="General">
                  <c:v>3494</c:v>
                </c:pt>
                <c:pt idx="1543" formatCode="General">
                  <c:v>3298</c:v>
                </c:pt>
                <c:pt idx="1544" formatCode="General">
                  <c:v>3164</c:v>
                </c:pt>
                <c:pt idx="1545" formatCode="General">
                  <c:v>2942</c:v>
                </c:pt>
                <c:pt idx="1546" formatCode="General">
                  <c:v>2786</c:v>
                </c:pt>
                <c:pt idx="1547" formatCode="General">
                  <c:v>2707</c:v>
                </c:pt>
                <c:pt idx="1548" formatCode="General">
                  <c:v>2665</c:v>
                </c:pt>
                <c:pt idx="1549" formatCode="General">
                  <c:v>2644</c:v>
                </c:pt>
                <c:pt idx="1550" formatCode="General">
                  <c:v>2605</c:v>
                </c:pt>
                <c:pt idx="1551" formatCode="General">
                  <c:v>2544</c:v>
                </c:pt>
                <c:pt idx="1552" formatCode="General">
                  <c:v>2432</c:v>
                </c:pt>
                <c:pt idx="1553" formatCode="General">
                  <c:v>2332</c:v>
                </c:pt>
                <c:pt idx="1554" formatCode="General">
                  <c:v>2253</c:v>
                </c:pt>
                <c:pt idx="1555" formatCode="General">
                  <c:v>2215</c:v>
                </c:pt>
                <c:pt idx="1556" formatCode="General">
                  <c:v>2214</c:v>
                </c:pt>
                <c:pt idx="1557" formatCode="General">
                  <c:v>2194</c:v>
                </c:pt>
                <c:pt idx="1558" formatCode="General">
                  <c:v>2065</c:v>
                </c:pt>
                <c:pt idx="1559" formatCode="General">
                  <c:v>1897</c:v>
                </c:pt>
                <c:pt idx="1560" formatCode="General">
                  <c:v>1806</c:v>
                </c:pt>
                <c:pt idx="1561" formatCode="General">
                  <c:v>1786</c:v>
                </c:pt>
                <c:pt idx="1562" formatCode="General">
                  <c:v>1772</c:v>
                </c:pt>
                <c:pt idx="1563" formatCode="General">
                  <c:v>1790</c:v>
                </c:pt>
                <c:pt idx="1564" formatCode="General">
                  <c:v>1839</c:v>
                </c:pt>
                <c:pt idx="1565" formatCode="General">
                  <c:v>1873</c:v>
                </c:pt>
                <c:pt idx="1566" formatCode="General">
                  <c:v>1897</c:v>
                </c:pt>
                <c:pt idx="1567" formatCode="General">
                  <c:v>1869</c:v>
                </c:pt>
                <c:pt idx="1568" formatCode="General">
                  <c:v>1797</c:v>
                </c:pt>
                <c:pt idx="1569" formatCode="General">
                  <c:v>1737</c:v>
                </c:pt>
                <c:pt idx="1570" formatCode="General">
                  <c:v>1682</c:v>
                </c:pt>
                <c:pt idx="1571" formatCode="General">
                  <c:v>1604</c:v>
                </c:pt>
                <c:pt idx="1572" formatCode="General">
                  <c:v>1534</c:v>
                </c:pt>
                <c:pt idx="1573" formatCode="General">
                  <c:v>1492</c:v>
                </c:pt>
                <c:pt idx="1574" formatCode="General">
                  <c:v>1478</c:v>
                </c:pt>
                <c:pt idx="1575" formatCode="General">
                  <c:v>1463</c:v>
                </c:pt>
                <c:pt idx="1576" formatCode="General">
                  <c:v>1466</c:v>
                </c:pt>
                <c:pt idx="1577" formatCode="General">
                  <c:v>1486</c:v>
                </c:pt>
                <c:pt idx="1578" formatCode="General">
                  <c:v>1506</c:v>
                </c:pt>
                <c:pt idx="1579" formatCode="General">
                  <c:v>1538</c:v>
                </c:pt>
                <c:pt idx="1580" formatCode="General">
                  <c:v>1574</c:v>
                </c:pt>
                <c:pt idx="1581" formatCode="General">
                  <c:v>1615</c:v>
                </c:pt>
                <c:pt idx="1582" formatCode="General">
                  <c:v>1646</c:v>
                </c:pt>
                <c:pt idx="1583" formatCode="General">
                  <c:v>1678</c:v>
                </c:pt>
                <c:pt idx="1584" formatCode="General">
                  <c:v>1714</c:v>
                </c:pt>
                <c:pt idx="1585" formatCode="General">
                  <c:v>1740</c:v>
                </c:pt>
                <c:pt idx="1586" formatCode="General">
                  <c:v>1758</c:v>
                </c:pt>
                <c:pt idx="1587" formatCode="General">
                  <c:v>1773</c:v>
                </c:pt>
                <c:pt idx="1588" formatCode="General">
                  <c:v>1782</c:v>
                </c:pt>
                <c:pt idx="1589" formatCode="General">
                  <c:v>1795</c:v>
                </c:pt>
                <c:pt idx="1590" formatCode="General">
                  <c:v>1861</c:v>
                </c:pt>
                <c:pt idx="1591" formatCode="General">
                  <c:v>1974</c:v>
                </c:pt>
                <c:pt idx="1592" formatCode="General">
                  <c:v>2058</c:v>
                </c:pt>
                <c:pt idx="1593" formatCode="General">
                  <c:v>2122</c:v>
                </c:pt>
                <c:pt idx="1594" formatCode="General">
                  <c:v>2201</c:v>
                </c:pt>
                <c:pt idx="1595" formatCode="General">
                  <c:v>2271</c:v>
                </c:pt>
                <c:pt idx="1596" formatCode="General">
                  <c:v>2298</c:v>
                </c:pt>
                <c:pt idx="1597" formatCode="General">
                  <c:v>2262</c:v>
                </c:pt>
                <c:pt idx="1598" formatCode="General">
                  <c:v>2225</c:v>
                </c:pt>
                <c:pt idx="1599" formatCode="General">
                  <c:v>2167</c:v>
                </c:pt>
                <c:pt idx="1600" formatCode="General">
                  <c:v>2084</c:v>
                </c:pt>
                <c:pt idx="1601" formatCode="General">
                  <c:v>2034</c:v>
                </c:pt>
                <c:pt idx="1602" formatCode="General">
                  <c:v>2014</c:v>
                </c:pt>
                <c:pt idx="1603" formatCode="General">
                  <c:v>1986</c:v>
                </c:pt>
                <c:pt idx="1604" formatCode="General">
                  <c:v>1950</c:v>
                </c:pt>
                <c:pt idx="1605" formatCode="General">
                  <c:v>1960</c:v>
                </c:pt>
                <c:pt idx="1606" formatCode="General">
                  <c:v>2010</c:v>
                </c:pt>
                <c:pt idx="1607" formatCode="General">
                  <c:v>2084</c:v>
                </c:pt>
                <c:pt idx="1608" formatCode="General">
                  <c:v>2099</c:v>
                </c:pt>
                <c:pt idx="1609" formatCode="General">
                  <c:v>2057</c:v>
                </c:pt>
                <c:pt idx="1610" formatCode="General">
                  <c:v>1986</c:v>
                </c:pt>
                <c:pt idx="1611" formatCode="General">
                  <c:v>1895</c:v>
                </c:pt>
                <c:pt idx="1612" formatCode="General">
                  <c:v>1846</c:v>
                </c:pt>
                <c:pt idx="1613" formatCode="General">
                  <c:v>1908</c:v>
                </c:pt>
                <c:pt idx="1614" formatCode="General">
                  <c:v>1989</c:v>
                </c:pt>
                <c:pt idx="1615" formatCode="General">
                  <c:v>2055</c:v>
                </c:pt>
                <c:pt idx="1616" formatCode="General">
                  <c:v>1974</c:v>
                </c:pt>
                <c:pt idx="1617" formatCode="General">
                  <c:v>1815</c:v>
                </c:pt>
                <c:pt idx="1618" formatCode="General">
                  <c:v>1642</c:v>
                </c:pt>
                <c:pt idx="1619" formatCode="General">
                  <c:v>1498</c:v>
                </c:pt>
                <c:pt idx="1620" formatCode="General">
                  <c:v>1316</c:v>
                </c:pt>
                <c:pt idx="1621" formatCode="General">
                  <c:v>1148</c:v>
                </c:pt>
                <c:pt idx="1622" formatCode="General">
                  <c:v>1099</c:v>
                </c:pt>
                <c:pt idx="1623" formatCode="General">
                  <c:v>1070</c:v>
                </c:pt>
                <c:pt idx="1624" formatCode="General">
                  <c:v>1036</c:v>
                </c:pt>
                <c:pt idx="1625" formatCode="General">
                  <c:v>1014</c:v>
                </c:pt>
                <c:pt idx="1626" formatCode="General">
                  <c:v>1004</c:v>
                </c:pt>
                <c:pt idx="1627" formatCode="General">
                  <c:v>995</c:v>
                </c:pt>
                <c:pt idx="1628" formatCode="General">
                  <c:v>980</c:v>
                </c:pt>
                <c:pt idx="1629" formatCode="General">
                  <c:v>945</c:v>
                </c:pt>
                <c:pt idx="1630" formatCode="General">
                  <c:v>900</c:v>
                </c:pt>
                <c:pt idx="1631" formatCode="General">
                  <c:v>872</c:v>
                </c:pt>
                <c:pt idx="1632" formatCode="General">
                  <c:v>868</c:v>
                </c:pt>
                <c:pt idx="1633" formatCode="General">
                  <c:v>881</c:v>
                </c:pt>
                <c:pt idx="1634" formatCode="General">
                  <c:v>908</c:v>
                </c:pt>
                <c:pt idx="1635" formatCode="General">
                  <c:v>920</c:v>
                </c:pt>
                <c:pt idx="1636" formatCode="General">
                  <c:v>911</c:v>
                </c:pt>
                <c:pt idx="1637" formatCode="General">
                  <c:v>889</c:v>
                </c:pt>
                <c:pt idx="1638" formatCode="General">
                  <c:v>872</c:v>
                </c:pt>
                <c:pt idx="1639" formatCode="General">
                  <c:v>821</c:v>
                </c:pt>
                <c:pt idx="1640" formatCode="General">
                  <c:v>789</c:v>
                </c:pt>
                <c:pt idx="1641" formatCode="General">
                  <c:v>775</c:v>
                </c:pt>
                <c:pt idx="1642" formatCode="General">
                  <c:v>772</c:v>
                </c:pt>
                <c:pt idx="1643" formatCode="General">
                  <c:v>773</c:v>
                </c:pt>
                <c:pt idx="1644" formatCode="General">
                  <c:v>774</c:v>
                </c:pt>
                <c:pt idx="1645" formatCode="General">
                  <c:v>784</c:v>
                </c:pt>
                <c:pt idx="1646" formatCode="General">
                  <c:v>801</c:v>
                </c:pt>
                <c:pt idx="1647" formatCode="General">
                  <c:v>818</c:v>
                </c:pt>
                <c:pt idx="1648" formatCode="General">
                  <c:v>829</c:v>
                </c:pt>
                <c:pt idx="1649" formatCode="General">
                  <c:v>836</c:v>
                </c:pt>
                <c:pt idx="1650" formatCode="General">
                  <c:v>828</c:v>
                </c:pt>
                <c:pt idx="1651" formatCode="General">
                  <c:v>803</c:v>
                </c:pt>
                <c:pt idx="1652" formatCode="General">
                  <c:v>764</c:v>
                </c:pt>
                <c:pt idx="1653" formatCode="General">
                  <c:v>711</c:v>
                </c:pt>
                <c:pt idx="1654" formatCode="General">
                  <c:v>691</c:v>
                </c:pt>
                <c:pt idx="1655" formatCode="General">
                  <c:v>679</c:v>
                </c:pt>
                <c:pt idx="1656" formatCode="General">
                  <c:v>671</c:v>
                </c:pt>
                <c:pt idx="1657" formatCode="General">
                  <c:v>663</c:v>
                </c:pt>
                <c:pt idx="1658" formatCode="General">
                  <c:v>666</c:v>
                </c:pt>
                <c:pt idx="1659" formatCode="General">
                  <c:v>672</c:v>
                </c:pt>
                <c:pt idx="1660" formatCode="General">
                  <c:v>684</c:v>
                </c:pt>
                <c:pt idx="1661" formatCode="General">
                  <c:v>700</c:v>
                </c:pt>
                <c:pt idx="1662" formatCode="General">
                  <c:v>715</c:v>
                </c:pt>
                <c:pt idx="1663" formatCode="General">
                  <c:v>733</c:v>
                </c:pt>
                <c:pt idx="1664" formatCode="General">
                  <c:v>763</c:v>
                </c:pt>
                <c:pt idx="1665" formatCode="General">
                  <c:v>804</c:v>
                </c:pt>
                <c:pt idx="1666" formatCode="General">
                  <c:v>824</c:v>
                </c:pt>
                <c:pt idx="1667" formatCode="General">
                  <c:v>836</c:v>
                </c:pt>
                <c:pt idx="1668" formatCode="General">
                  <c:v>847</c:v>
                </c:pt>
                <c:pt idx="1669" formatCode="General">
                  <c:v>859</c:v>
                </c:pt>
                <c:pt idx="1670" formatCode="General">
                  <c:v>865</c:v>
                </c:pt>
                <c:pt idx="1671" formatCode="General">
                  <c:v>856</c:v>
                </c:pt>
                <c:pt idx="1672" formatCode="General">
                  <c:v>841</c:v>
                </c:pt>
                <c:pt idx="1673" formatCode="General">
                  <c:v>838</c:v>
                </c:pt>
                <c:pt idx="1674" formatCode="General">
                  <c:v>824</c:v>
                </c:pt>
                <c:pt idx="1675" formatCode="General">
                  <c:v>818</c:v>
                </c:pt>
                <c:pt idx="1676" formatCode="General">
                  <c:v>820</c:v>
                </c:pt>
                <c:pt idx="1677" formatCode="General">
                  <c:v>829</c:v>
                </c:pt>
                <c:pt idx="1678" formatCode="General">
                  <c:v>839</c:v>
                </c:pt>
                <c:pt idx="1679" formatCode="General">
                  <c:v>826</c:v>
                </c:pt>
                <c:pt idx="1680" formatCode="General">
                  <c:v>815</c:v>
                </c:pt>
                <c:pt idx="1681" formatCode="General">
                  <c:v>827</c:v>
                </c:pt>
                <c:pt idx="1682" formatCode="General">
                  <c:v>851</c:v>
                </c:pt>
                <c:pt idx="1683" formatCode="General">
                  <c:v>885</c:v>
                </c:pt>
                <c:pt idx="1684" formatCode="General">
                  <c:v>925</c:v>
                </c:pt>
                <c:pt idx="1685" formatCode="General">
                  <c:v>982</c:v>
                </c:pt>
                <c:pt idx="1686" formatCode="General">
                  <c:v>1048</c:v>
                </c:pt>
                <c:pt idx="1687" formatCode="General">
                  <c:v>1102</c:v>
                </c:pt>
                <c:pt idx="1688" formatCode="General">
                  <c:v>1149</c:v>
                </c:pt>
                <c:pt idx="1689" formatCode="General">
                  <c:v>1221</c:v>
                </c:pt>
                <c:pt idx="1690" formatCode="General">
                  <c:v>1292</c:v>
                </c:pt>
                <c:pt idx="1691" formatCode="General">
                  <c:v>1355</c:v>
                </c:pt>
                <c:pt idx="1692" formatCode="General">
                  <c:v>1438</c:v>
                </c:pt>
                <c:pt idx="1693" formatCode="General">
                  <c:v>1506</c:v>
                </c:pt>
                <c:pt idx="1694" formatCode="General">
                  <c:v>1615</c:v>
                </c:pt>
                <c:pt idx="1695" formatCode="General">
                  <c:v>1809</c:v>
                </c:pt>
                <c:pt idx="1696" formatCode="General">
                  <c:v>1976</c:v>
                </c:pt>
                <c:pt idx="1697" formatCode="General">
                  <c:v>2221</c:v>
                </c:pt>
                <c:pt idx="1698" formatCode="General">
                  <c:v>2503</c:v>
                </c:pt>
                <c:pt idx="1699" formatCode="General">
                  <c:v>2764</c:v>
                </c:pt>
                <c:pt idx="1700" formatCode="General">
                  <c:v>2922</c:v>
                </c:pt>
                <c:pt idx="1701" formatCode="General">
                  <c:v>2992</c:v>
                </c:pt>
                <c:pt idx="1702" formatCode="General">
                  <c:v>3002</c:v>
                </c:pt>
                <c:pt idx="1703" formatCode="General">
                  <c:v>2990</c:v>
                </c:pt>
                <c:pt idx="1704" formatCode="General">
                  <c:v>3025</c:v>
                </c:pt>
                <c:pt idx="1705" formatCode="General">
                  <c:v>3217</c:v>
                </c:pt>
                <c:pt idx="1706" formatCode="General">
                  <c:v>3504</c:v>
                </c:pt>
                <c:pt idx="1707" formatCode="General">
                  <c:v>3746</c:v>
                </c:pt>
                <c:pt idx="1708" formatCode="General">
                  <c:v>4163</c:v>
                </c:pt>
                <c:pt idx="1709" formatCode="General">
                  <c:v>4489</c:v>
                </c:pt>
                <c:pt idx="1710" formatCode="General">
                  <c:v>4782</c:v>
                </c:pt>
                <c:pt idx="1711" formatCode="General">
                  <c:v>4949</c:v>
                </c:pt>
                <c:pt idx="1712" formatCode="General">
                  <c:v>4975</c:v>
                </c:pt>
                <c:pt idx="1713" formatCode="General">
                  <c:v>4958</c:v>
                </c:pt>
                <c:pt idx="1714" formatCode="General">
                  <c:v>4856</c:v>
                </c:pt>
                <c:pt idx="1715" formatCode="General">
                  <c:v>4760</c:v>
                </c:pt>
                <c:pt idx="1716" formatCode="General">
                  <c:v>4747</c:v>
                </c:pt>
                <c:pt idx="1717" formatCode="General">
                  <c:v>4800</c:v>
                </c:pt>
                <c:pt idx="1718" formatCode="General">
                  <c:v>4893</c:v>
                </c:pt>
                <c:pt idx="1719" formatCode="General">
                  <c:v>5026</c:v>
                </c:pt>
                <c:pt idx="1720" formatCode="General">
                  <c:v>5255</c:v>
                </c:pt>
                <c:pt idx="1721" formatCode="General">
                  <c:v>5492</c:v>
                </c:pt>
                <c:pt idx="1722" formatCode="General">
                  <c:v>5663</c:v>
                </c:pt>
                <c:pt idx="1723" formatCode="General">
                  <c:v>5874</c:v>
                </c:pt>
                <c:pt idx="1724" formatCode="General">
                  <c:v>6146</c:v>
                </c:pt>
                <c:pt idx="1725" formatCode="General">
                  <c:v>6466</c:v>
                </c:pt>
                <c:pt idx="1726" formatCode="General">
                  <c:v>6691</c:v>
                </c:pt>
                <c:pt idx="1727" formatCode="General">
                  <c:v>6809</c:v>
                </c:pt>
                <c:pt idx="1728" formatCode="General">
                  <c:v>6929</c:v>
                </c:pt>
                <c:pt idx="1729" formatCode="General">
                  <c:v>7050</c:v>
                </c:pt>
                <c:pt idx="1730" formatCode="General">
                  <c:v>7115</c:v>
                </c:pt>
                <c:pt idx="1731" formatCode="General">
                  <c:v>7147</c:v>
                </c:pt>
                <c:pt idx="1732" formatCode="General">
                  <c:v>7190</c:v>
                </c:pt>
                <c:pt idx="1733" formatCode="General">
                  <c:v>7344</c:v>
                </c:pt>
                <c:pt idx="1734" formatCode="General">
                  <c:v>7543</c:v>
                </c:pt>
                <c:pt idx="1735" formatCode="General">
                  <c:v>7622</c:v>
                </c:pt>
                <c:pt idx="1736" formatCode="General">
                  <c:v>7557</c:v>
                </c:pt>
                <c:pt idx="1737" formatCode="General">
                  <c:v>7420</c:v>
                </c:pt>
                <c:pt idx="1738" formatCode="General">
                  <c:v>7097</c:v>
                </c:pt>
                <c:pt idx="1739" formatCode="General">
                  <c:v>6992</c:v>
                </c:pt>
                <c:pt idx="1740" formatCode="General">
                  <c:v>7055</c:v>
                </c:pt>
                <c:pt idx="1741" formatCode="General">
                  <c:v>7201</c:v>
                </c:pt>
                <c:pt idx="1742" formatCode="General">
                  <c:v>7521</c:v>
                </c:pt>
                <c:pt idx="1743" formatCode="General">
                  <c:v>7869</c:v>
                </c:pt>
                <c:pt idx="1744" formatCode="General">
                  <c:v>8100</c:v>
                </c:pt>
                <c:pt idx="1745" formatCode="General">
                  <c:v>8209</c:v>
                </c:pt>
                <c:pt idx="1746" formatCode="General">
                  <c:v>8280</c:v>
                </c:pt>
                <c:pt idx="1747" formatCode="General">
                  <c:v>8341</c:v>
                </c:pt>
                <c:pt idx="1748" formatCode="General">
                  <c:v>8388</c:v>
                </c:pt>
                <c:pt idx="1749" formatCode="General">
                  <c:v>8434</c:v>
                </c:pt>
                <c:pt idx="1750" formatCode="General">
                  <c:v>8513</c:v>
                </c:pt>
                <c:pt idx="1751" formatCode="General">
                  <c:v>8637</c:v>
                </c:pt>
                <c:pt idx="1752" formatCode="General">
                  <c:v>8771</c:v>
                </c:pt>
                <c:pt idx="1753" formatCode="General">
                  <c:v>8856</c:v>
                </c:pt>
                <c:pt idx="1754" formatCode="General">
                  <c:v>8904</c:v>
                </c:pt>
                <c:pt idx="1755" formatCode="General">
                  <c:v>8961</c:v>
                </c:pt>
                <c:pt idx="1756" formatCode="General">
                  <c:v>9012</c:v>
                </c:pt>
                <c:pt idx="1757" formatCode="General">
                  <c:v>9059</c:v>
                </c:pt>
                <c:pt idx="1758" formatCode="General">
                  <c:v>9092</c:v>
                </c:pt>
                <c:pt idx="1759" formatCode="General">
                  <c:v>9150</c:v>
                </c:pt>
                <c:pt idx="1760" formatCode="General">
                  <c:v>9181</c:v>
                </c:pt>
                <c:pt idx="1761" formatCode="General">
                  <c:v>9230</c:v>
                </c:pt>
                <c:pt idx="1762" formatCode="General">
                  <c:v>9313</c:v>
                </c:pt>
                <c:pt idx="1763" formatCode="General">
                  <c:v>9272</c:v>
                </c:pt>
                <c:pt idx="1764" formatCode="General">
                  <c:v>9147</c:v>
                </c:pt>
                <c:pt idx="1765" formatCode="General">
                  <c:v>8964</c:v>
                </c:pt>
                <c:pt idx="1766" formatCode="General">
                  <c:v>8854</c:v>
                </c:pt>
                <c:pt idx="1767" formatCode="General">
                  <c:v>8925</c:v>
                </c:pt>
                <c:pt idx="1768" formatCode="General">
                  <c:v>9139</c:v>
                </c:pt>
                <c:pt idx="1769" formatCode="General">
                  <c:v>9379</c:v>
                </c:pt>
                <c:pt idx="1770" formatCode="General">
                  <c:v>9589</c:v>
                </c:pt>
                <c:pt idx="1771" formatCode="General">
                  <c:v>9599</c:v>
                </c:pt>
                <c:pt idx="1772" formatCode="General">
                  <c:v>9473</c:v>
                </c:pt>
                <c:pt idx="1773" formatCode="General">
                  <c:v>9244</c:v>
                </c:pt>
                <c:pt idx="1774" formatCode="General">
                  <c:v>9139</c:v>
                </c:pt>
                <c:pt idx="1775" formatCode="General">
                  <c:v>9211</c:v>
                </c:pt>
                <c:pt idx="1776" formatCode="General">
                  <c:v>9428</c:v>
                </c:pt>
                <c:pt idx="1777" formatCode="General">
                  <c:v>9474</c:v>
                </c:pt>
                <c:pt idx="1778" formatCode="General">
                  <c:v>9437</c:v>
                </c:pt>
                <c:pt idx="1779" formatCode="General">
                  <c:v>9413</c:v>
                </c:pt>
                <c:pt idx="1780" formatCode="General">
                  <c:v>9419</c:v>
                </c:pt>
                <c:pt idx="1781" formatCode="General">
                  <c:v>9646</c:v>
                </c:pt>
                <c:pt idx="1782" formatCode="General">
                  <c:v>10142</c:v>
                </c:pt>
                <c:pt idx="1783" formatCode="General">
                  <c:v>11105</c:v>
                </c:pt>
                <c:pt idx="1784" formatCode="General">
                  <c:v>11409</c:v>
                </c:pt>
                <c:pt idx="1785" formatCode="General">
                  <c:v>11534</c:v>
                </c:pt>
                <c:pt idx="1786" formatCode="General">
                  <c:v>11612</c:v>
                </c:pt>
                <c:pt idx="1787" formatCode="General">
                  <c:v>11689</c:v>
                </c:pt>
                <c:pt idx="1788" formatCode="General">
                  <c:v>11623</c:v>
                </c:pt>
                <c:pt idx="1789" formatCode="General">
                  <c:v>11503</c:v>
                </c:pt>
                <c:pt idx="1790" formatCode="General">
                  <c:v>11458</c:v>
                </c:pt>
                <c:pt idx="1791" formatCode="General">
                  <c:v>11440</c:v>
                </c:pt>
                <c:pt idx="1792" formatCode="General">
                  <c:v>11347</c:v>
                </c:pt>
                <c:pt idx="1793" formatCode="General">
                  <c:v>11245</c:v>
                </c:pt>
                <c:pt idx="1794" formatCode="General">
                  <c:v>11269</c:v>
                </c:pt>
                <c:pt idx="1795" formatCode="General">
                  <c:v>11465</c:v>
                </c:pt>
                <c:pt idx="1796" formatCode="General">
                  <c:v>11648</c:v>
                </c:pt>
                <c:pt idx="1797" formatCode="General">
                  <c:v>11771</c:v>
                </c:pt>
                <c:pt idx="1798" formatCode="General">
                  <c:v>11793</c:v>
                </c:pt>
                <c:pt idx="1799" formatCode="General">
                  <c:v>11709</c:v>
                </c:pt>
                <c:pt idx="1800" formatCode="General">
                  <c:v>11459</c:v>
                </c:pt>
                <c:pt idx="1801" formatCode="General">
                  <c:v>11067</c:v>
                </c:pt>
                <c:pt idx="1802" formatCode="General">
                  <c:v>10649</c:v>
                </c:pt>
                <c:pt idx="1803" formatCode="General">
                  <c:v>10354</c:v>
                </c:pt>
                <c:pt idx="1804" formatCode="General">
                  <c:v>10220</c:v>
                </c:pt>
                <c:pt idx="1805" formatCode="General">
                  <c:v>10237</c:v>
                </c:pt>
                <c:pt idx="1806" formatCode="General">
                  <c:v>10221</c:v>
                </c:pt>
                <c:pt idx="1807" formatCode="General">
                  <c:v>10104</c:v>
                </c:pt>
                <c:pt idx="1808" formatCode="General">
                  <c:v>9855</c:v>
                </c:pt>
                <c:pt idx="1809" formatCode="General">
                  <c:v>9581</c:v>
                </c:pt>
                <c:pt idx="1810" formatCode="General">
                  <c:v>9439</c:v>
                </c:pt>
                <c:pt idx="1811" formatCode="General">
                  <c:v>9356</c:v>
                </c:pt>
                <c:pt idx="1812" formatCode="General">
                  <c:v>9273</c:v>
                </c:pt>
                <c:pt idx="1813" formatCode="General">
                  <c:v>9344</c:v>
                </c:pt>
                <c:pt idx="1814" formatCode="General">
                  <c:v>9329</c:v>
                </c:pt>
                <c:pt idx="1815" formatCode="General">
                  <c:v>9182</c:v>
                </c:pt>
                <c:pt idx="1816" formatCode="General">
                  <c:v>8862</c:v>
                </c:pt>
                <c:pt idx="1817" formatCode="General">
                  <c:v>8550</c:v>
                </c:pt>
                <c:pt idx="1818" formatCode="General">
                  <c:v>8350</c:v>
                </c:pt>
                <c:pt idx="1819" formatCode="General">
                  <c:v>8203</c:v>
                </c:pt>
                <c:pt idx="1820" formatCode="General">
                  <c:v>8038</c:v>
                </c:pt>
                <c:pt idx="1821" formatCode="General">
                  <c:v>7967</c:v>
                </c:pt>
                <c:pt idx="1822" formatCode="General">
                  <c:v>7957</c:v>
                </c:pt>
                <c:pt idx="1823" formatCode="General">
                  <c:v>7961</c:v>
                </c:pt>
                <c:pt idx="1824" formatCode="General">
                  <c:v>7889</c:v>
                </c:pt>
                <c:pt idx="1825" formatCode="General">
                  <c:v>7823</c:v>
                </c:pt>
                <c:pt idx="1826" formatCode="General">
                  <c:v>7760</c:v>
                </c:pt>
                <c:pt idx="1827" formatCode="General">
                  <c:v>7754</c:v>
                </c:pt>
                <c:pt idx="1828" formatCode="General">
                  <c:v>7741</c:v>
                </c:pt>
                <c:pt idx="1829" formatCode="General">
                  <c:v>7737</c:v>
                </c:pt>
                <c:pt idx="1830" formatCode="General">
                  <c:v>7690</c:v>
                </c:pt>
                <c:pt idx="1831" formatCode="General">
                  <c:v>7655</c:v>
                </c:pt>
                <c:pt idx="1832" formatCode="General">
                  <c:v>7890</c:v>
                </c:pt>
                <c:pt idx="1833" formatCode="General">
                  <c:v>8081</c:v>
                </c:pt>
                <c:pt idx="1834" formatCode="General">
                  <c:v>8069</c:v>
                </c:pt>
                <c:pt idx="1835" formatCode="General">
                  <c:v>7884</c:v>
                </c:pt>
                <c:pt idx="1836" formatCode="General">
                  <c:v>7679</c:v>
                </c:pt>
                <c:pt idx="1837" formatCode="General">
                  <c:v>7619</c:v>
                </c:pt>
                <c:pt idx="1838" formatCode="General">
                  <c:v>7684</c:v>
                </c:pt>
                <c:pt idx="1839" formatCode="General">
                  <c:v>7801</c:v>
                </c:pt>
                <c:pt idx="1840" formatCode="General">
                  <c:v>7893</c:v>
                </c:pt>
                <c:pt idx="1841" formatCode="General">
                  <c:v>7913</c:v>
                </c:pt>
                <c:pt idx="1842" formatCode="General">
                  <c:v>7972</c:v>
                </c:pt>
                <c:pt idx="1843" formatCode="General">
                  <c:v>8092</c:v>
                </c:pt>
                <c:pt idx="1844" formatCode="General">
                  <c:v>8346</c:v>
                </c:pt>
                <c:pt idx="1845" formatCode="General">
                  <c:v>8560</c:v>
                </c:pt>
                <c:pt idx="1846" formatCode="General">
                  <c:v>8624</c:v>
                </c:pt>
                <c:pt idx="1847" formatCode="General">
                  <c:v>8536</c:v>
                </c:pt>
                <c:pt idx="1848" formatCode="General">
                  <c:v>8403</c:v>
                </c:pt>
                <c:pt idx="1849" formatCode="General">
                  <c:v>8162</c:v>
                </c:pt>
                <c:pt idx="1850" formatCode="General">
                  <c:v>7993</c:v>
                </c:pt>
                <c:pt idx="1851" formatCode="General">
                  <c:v>7878</c:v>
                </c:pt>
                <c:pt idx="1852" formatCode="General">
                  <c:v>7613</c:v>
                </c:pt>
                <c:pt idx="1853" formatCode="General">
                  <c:v>7332</c:v>
                </c:pt>
                <c:pt idx="1854" formatCode="General">
                  <c:v>7299</c:v>
                </c:pt>
                <c:pt idx="1855" formatCode="General">
                  <c:v>7312</c:v>
                </c:pt>
                <c:pt idx="1856" formatCode="General">
                  <c:v>7296</c:v>
                </c:pt>
                <c:pt idx="1857" formatCode="General">
                  <c:v>7187</c:v>
                </c:pt>
                <c:pt idx="1858" formatCode="General">
                  <c:v>6998</c:v>
                </c:pt>
                <c:pt idx="1859" formatCode="General">
                  <c:v>7081</c:v>
                </c:pt>
                <c:pt idx="1860" formatCode="General">
                  <c:v>7319</c:v>
                </c:pt>
                <c:pt idx="1861" formatCode="General">
                  <c:v>7381</c:v>
                </c:pt>
                <c:pt idx="1862" formatCode="General">
                  <c:v>7355</c:v>
                </c:pt>
                <c:pt idx="1863" formatCode="General">
                  <c:v>7212</c:v>
                </c:pt>
                <c:pt idx="1864" formatCode="General">
                  <c:v>6965</c:v>
                </c:pt>
                <c:pt idx="1865" formatCode="General">
                  <c:v>6712</c:v>
                </c:pt>
                <c:pt idx="1866" formatCode="General">
                  <c:v>6520</c:v>
                </c:pt>
                <c:pt idx="1867" formatCode="General">
                  <c:v>6353</c:v>
                </c:pt>
                <c:pt idx="1868" formatCode="General">
                  <c:v>6135</c:v>
                </c:pt>
                <c:pt idx="1869" formatCode="General">
                  <c:v>6002</c:v>
                </c:pt>
                <c:pt idx="1870" formatCode="General">
                  <c:v>6032</c:v>
                </c:pt>
                <c:pt idx="1871" formatCode="General">
                  <c:v>6121</c:v>
                </c:pt>
                <c:pt idx="1872" formatCode="General">
                  <c:v>6134</c:v>
                </c:pt>
                <c:pt idx="1873" formatCode="General">
                  <c:v>6052</c:v>
                </c:pt>
                <c:pt idx="1874" formatCode="General">
                  <c:v>5900</c:v>
                </c:pt>
                <c:pt idx="1875" formatCode="General">
                  <c:v>5615</c:v>
                </c:pt>
                <c:pt idx="1876" formatCode="General">
                  <c:v>5692</c:v>
                </c:pt>
                <c:pt idx="1877" formatCode="General">
                  <c:v>5780</c:v>
                </c:pt>
                <c:pt idx="1878" formatCode="General">
                  <c:v>5948</c:v>
                </c:pt>
                <c:pt idx="1879" formatCode="General">
                  <c:v>6246</c:v>
                </c:pt>
                <c:pt idx="1880" formatCode="General">
                  <c:v>6437</c:v>
                </c:pt>
                <c:pt idx="1881" formatCode="General">
                  <c:v>6513</c:v>
                </c:pt>
                <c:pt idx="1882" formatCode="General">
                  <c:v>6462</c:v>
                </c:pt>
                <c:pt idx="1883" formatCode="General">
                  <c:v>6472</c:v>
                </c:pt>
                <c:pt idx="1884" formatCode="General">
                  <c:v>6915</c:v>
                </c:pt>
                <c:pt idx="1885" formatCode="General">
                  <c:v>7336</c:v>
                </c:pt>
                <c:pt idx="1886" formatCode="General">
                  <c:v>7654</c:v>
                </c:pt>
                <c:pt idx="1887" formatCode="General">
                  <c:v>7949</c:v>
                </c:pt>
                <c:pt idx="1888" formatCode="General">
                  <c:v>8333</c:v>
                </c:pt>
                <c:pt idx="1889" formatCode="General">
                  <c:v>8621</c:v>
                </c:pt>
                <c:pt idx="1890" formatCode="General">
                  <c:v>8730</c:v>
                </c:pt>
                <c:pt idx="1891" formatCode="General">
                  <c:v>8732</c:v>
                </c:pt>
                <c:pt idx="1892" formatCode="General">
                  <c:v>8702</c:v>
                </c:pt>
                <c:pt idx="1893" formatCode="General">
                  <c:v>8756</c:v>
                </c:pt>
                <c:pt idx="1894" formatCode="General">
                  <c:v>8891</c:v>
                </c:pt>
                <c:pt idx="1895" formatCode="General">
                  <c:v>9143</c:v>
                </c:pt>
                <c:pt idx="1896" formatCode="General">
                  <c:v>9236</c:v>
                </c:pt>
                <c:pt idx="1897" formatCode="General">
                  <c:v>9392</c:v>
                </c:pt>
                <c:pt idx="1898" formatCode="General">
                  <c:v>9591</c:v>
                </c:pt>
                <c:pt idx="1899" formatCode="General">
                  <c:v>9751</c:v>
                </c:pt>
                <c:pt idx="1900" formatCode="General">
                  <c:v>9848</c:v>
                </c:pt>
                <c:pt idx="1901" formatCode="General">
                  <c:v>9918</c:v>
                </c:pt>
                <c:pt idx="1902" formatCode="General">
                  <c:v>9949</c:v>
                </c:pt>
                <c:pt idx="1903" formatCode="General">
                  <c:v>9936</c:v>
                </c:pt>
                <c:pt idx="1904" formatCode="General">
                  <c:v>9929</c:v>
                </c:pt>
                <c:pt idx="1905" formatCode="General">
                  <c:v>9992</c:v>
                </c:pt>
                <c:pt idx="1906" formatCode="General">
                  <c:v>10068</c:v>
                </c:pt>
                <c:pt idx="1907" formatCode="General">
                  <c:v>10142</c:v>
                </c:pt>
                <c:pt idx="1908" formatCode="General">
                  <c:v>10216</c:v>
                </c:pt>
                <c:pt idx="1909" formatCode="General">
                  <c:v>10285</c:v>
                </c:pt>
                <c:pt idx="1910" formatCode="General">
                  <c:v>10270</c:v>
                </c:pt>
                <c:pt idx="1911" formatCode="General">
                  <c:v>10210</c:v>
                </c:pt>
                <c:pt idx="1912" formatCode="General">
                  <c:v>10092</c:v>
                </c:pt>
                <c:pt idx="1913" formatCode="General">
                  <c:v>9922</c:v>
                </c:pt>
                <c:pt idx="1914" formatCode="General">
                  <c:v>9897</c:v>
                </c:pt>
                <c:pt idx="1915" formatCode="General">
                  <c:v>10003</c:v>
                </c:pt>
                <c:pt idx="1916" formatCode="General">
                  <c:v>10148</c:v>
                </c:pt>
                <c:pt idx="1917" formatCode="General">
                  <c:v>10328</c:v>
                </c:pt>
                <c:pt idx="1918" formatCode="General">
                  <c:v>10517</c:v>
                </c:pt>
                <c:pt idx="1919" formatCode="General">
                  <c:v>10647</c:v>
                </c:pt>
                <c:pt idx="1920" formatCode="General">
                  <c:v>10780</c:v>
                </c:pt>
                <c:pt idx="1921" formatCode="General">
                  <c:v>10870</c:v>
                </c:pt>
                <c:pt idx="1922" formatCode="General">
                  <c:v>10938</c:v>
                </c:pt>
                <c:pt idx="1923" formatCode="General">
                  <c:v>10995</c:v>
                </c:pt>
                <c:pt idx="1924" formatCode="General">
                  <c:v>11039</c:v>
                </c:pt>
                <c:pt idx="1925" formatCode="General">
                  <c:v>10995</c:v>
                </c:pt>
                <c:pt idx="1926" formatCode="General">
                  <c:v>10867</c:v>
                </c:pt>
                <c:pt idx="1927" formatCode="General">
                  <c:v>10744</c:v>
                </c:pt>
                <c:pt idx="1928" formatCode="General">
                  <c:v>10674</c:v>
                </c:pt>
                <c:pt idx="1929" formatCode="General">
                  <c:v>10605</c:v>
                </c:pt>
                <c:pt idx="1930" formatCode="General">
                  <c:v>10539</c:v>
                </c:pt>
                <c:pt idx="1931" formatCode="General">
                  <c:v>10548</c:v>
                </c:pt>
                <c:pt idx="1932" formatCode="General">
                  <c:v>10581</c:v>
                </c:pt>
                <c:pt idx="1933" formatCode="General">
                  <c:v>10656</c:v>
                </c:pt>
                <c:pt idx="1934" formatCode="General">
                  <c:v>10886</c:v>
                </c:pt>
                <c:pt idx="1935" formatCode="General">
                  <c:v>11033</c:v>
                </c:pt>
                <c:pt idx="1936" formatCode="General">
                  <c:v>11025</c:v>
                </c:pt>
                <c:pt idx="1937" formatCode="General">
                  <c:v>10994</c:v>
                </c:pt>
                <c:pt idx="1938" formatCode="General">
                  <c:v>10984</c:v>
                </c:pt>
                <c:pt idx="1939" formatCode="General">
                  <c:v>10944</c:v>
                </c:pt>
                <c:pt idx="1940" formatCode="General">
                  <c:v>10853</c:v>
                </c:pt>
                <c:pt idx="1941" formatCode="General">
                  <c:v>10798</c:v>
                </c:pt>
                <c:pt idx="1942" formatCode="General">
                  <c:v>10732</c:v>
                </c:pt>
                <c:pt idx="1943" formatCode="General">
                  <c:v>10724</c:v>
                </c:pt>
                <c:pt idx="1944" formatCode="General">
                  <c:v>10748</c:v>
                </c:pt>
                <c:pt idx="1945" formatCode="General">
                  <c:v>10756</c:v>
                </c:pt>
                <c:pt idx="1946" formatCode="General">
                  <c:v>10695</c:v>
                </c:pt>
                <c:pt idx="1947" formatCode="General">
                  <c:v>10513</c:v>
                </c:pt>
                <c:pt idx="1948" formatCode="General">
                  <c:v>10218</c:v>
                </c:pt>
                <c:pt idx="1949" formatCode="General">
                  <c:v>9860</c:v>
                </c:pt>
                <c:pt idx="1950" formatCode="General">
                  <c:v>9665</c:v>
                </c:pt>
                <c:pt idx="1951" formatCode="General">
                  <c:v>9535</c:v>
                </c:pt>
                <c:pt idx="1952" formatCode="General">
                  <c:v>9513</c:v>
                </c:pt>
                <c:pt idx="1953" formatCode="General">
                  <c:v>9561</c:v>
                </c:pt>
                <c:pt idx="1954" formatCode="General">
                  <c:v>9566</c:v>
                </c:pt>
                <c:pt idx="1955" formatCode="General">
                  <c:v>9537</c:v>
                </c:pt>
                <c:pt idx="1956" formatCode="General">
                  <c:v>9474</c:v>
                </c:pt>
                <c:pt idx="1957" formatCode="General">
                  <c:v>9370</c:v>
                </c:pt>
                <c:pt idx="1958" formatCode="General">
                  <c:v>9259</c:v>
                </c:pt>
                <c:pt idx="1959" formatCode="General">
                  <c:v>9215</c:v>
                </c:pt>
                <c:pt idx="1960" formatCode="General">
                  <c:v>9082</c:v>
                </c:pt>
                <c:pt idx="1961" formatCode="General">
                  <c:v>8956</c:v>
                </c:pt>
                <c:pt idx="1962" formatCode="General">
                  <c:v>8619</c:v>
                </c:pt>
                <c:pt idx="1963" formatCode="General">
                  <c:v>8429</c:v>
                </c:pt>
                <c:pt idx="1964" formatCode="General">
                  <c:v>8313</c:v>
                </c:pt>
                <c:pt idx="1965" formatCode="General">
                  <c:v>8296</c:v>
                </c:pt>
                <c:pt idx="1966" formatCode="General">
                  <c:v>8302</c:v>
                </c:pt>
                <c:pt idx="1967" formatCode="General">
                  <c:v>8340</c:v>
                </c:pt>
                <c:pt idx="1968" formatCode="General">
                  <c:v>8421</c:v>
                </c:pt>
                <c:pt idx="1969" formatCode="General">
                  <c:v>8468</c:v>
                </c:pt>
                <c:pt idx="1970" formatCode="General">
                  <c:v>8477</c:v>
                </c:pt>
                <c:pt idx="1971" formatCode="General">
                  <c:v>8410</c:v>
                </c:pt>
                <c:pt idx="1972" formatCode="General">
                  <c:v>8270</c:v>
                </c:pt>
                <c:pt idx="1973" formatCode="General">
                  <c:v>8090</c:v>
                </c:pt>
                <c:pt idx="1974" formatCode="General">
                  <c:v>7907</c:v>
                </c:pt>
                <c:pt idx="1975" formatCode="General">
                  <c:v>7783</c:v>
                </c:pt>
                <c:pt idx="1976" formatCode="General">
                  <c:v>7702</c:v>
                </c:pt>
                <c:pt idx="1977" formatCode="General">
                  <c:v>7586</c:v>
                </c:pt>
                <c:pt idx="1978" formatCode="General">
                  <c:v>7474</c:v>
                </c:pt>
                <c:pt idx="1979" formatCode="General">
                  <c:v>7381</c:v>
                </c:pt>
                <c:pt idx="1980" formatCode="General">
                  <c:v>7277</c:v>
                </c:pt>
                <c:pt idx="1981" formatCode="General">
                  <c:v>7237</c:v>
                </c:pt>
                <c:pt idx="1982" formatCode="General">
                  <c:v>7211</c:v>
                </c:pt>
                <c:pt idx="1983" formatCode="General">
                  <c:v>7243</c:v>
                </c:pt>
                <c:pt idx="1984" formatCode="General">
                  <c:v>7289</c:v>
                </c:pt>
                <c:pt idx="1985" formatCode="General">
                  <c:v>7313</c:v>
                </c:pt>
                <c:pt idx="1986" formatCode="General">
                  <c:v>7319</c:v>
                </c:pt>
                <c:pt idx="1987" formatCode="General">
                  <c:v>7231</c:v>
                </c:pt>
                <c:pt idx="1988" formatCode="General">
                  <c:v>7143</c:v>
                </c:pt>
                <c:pt idx="1989" formatCode="General">
                  <c:v>7066</c:v>
                </c:pt>
                <c:pt idx="1990" formatCode="General">
                  <c:v>7011</c:v>
                </c:pt>
                <c:pt idx="1991" formatCode="General">
                  <c:v>6936</c:v>
                </c:pt>
                <c:pt idx="1992" formatCode="General">
                  <c:v>6917</c:v>
                </c:pt>
                <c:pt idx="1993" formatCode="General">
                  <c:v>6966</c:v>
                </c:pt>
                <c:pt idx="1994" formatCode="General">
                  <c:v>6990</c:v>
                </c:pt>
                <c:pt idx="1995" formatCode="General">
                  <c:v>7007</c:v>
                </c:pt>
                <c:pt idx="1996" formatCode="General">
                  <c:v>7000</c:v>
                </c:pt>
                <c:pt idx="1997" formatCode="General">
                  <c:v>6993</c:v>
                </c:pt>
                <c:pt idx="1998" formatCode="General">
                  <c:v>6967</c:v>
                </c:pt>
                <c:pt idx="1999" formatCode="General">
                  <c:v>6936</c:v>
                </c:pt>
                <c:pt idx="2000" formatCode="General">
                  <c:v>6890</c:v>
                </c:pt>
                <c:pt idx="2001" formatCode="General">
                  <c:v>6838</c:v>
                </c:pt>
                <c:pt idx="2002" formatCode="General">
                  <c:v>6780</c:v>
                </c:pt>
                <c:pt idx="2003" formatCode="General">
                  <c:v>6720</c:v>
                </c:pt>
                <c:pt idx="2004" formatCode="General">
                  <c:v>6659</c:v>
                </c:pt>
                <c:pt idx="2005" formatCode="General">
                  <c:v>6601</c:v>
                </c:pt>
                <c:pt idx="2006" formatCode="General">
                  <c:v>6567</c:v>
                </c:pt>
                <c:pt idx="2007" formatCode="General">
                  <c:v>6582</c:v>
                </c:pt>
                <c:pt idx="2008" formatCode="General">
                  <c:v>6637</c:v>
                </c:pt>
                <c:pt idx="2009" formatCode="General">
                  <c:v>6692</c:v>
                </c:pt>
                <c:pt idx="2010" formatCode="General">
                  <c:v>6706</c:v>
                </c:pt>
                <c:pt idx="2011" formatCode="General">
                  <c:v>6656</c:v>
                </c:pt>
                <c:pt idx="2012" formatCode="General">
                  <c:v>6484</c:v>
                </c:pt>
                <c:pt idx="2013" formatCode="General">
                  <c:v>6301</c:v>
                </c:pt>
                <c:pt idx="2014" formatCode="General">
                  <c:v>6220</c:v>
                </c:pt>
                <c:pt idx="2015" formatCode="General">
                  <c:v>6201</c:v>
                </c:pt>
                <c:pt idx="2016" formatCode="General">
                  <c:v>6251</c:v>
                </c:pt>
                <c:pt idx="2017" formatCode="General">
                  <c:v>6293</c:v>
                </c:pt>
                <c:pt idx="2018" formatCode="General">
                  <c:v>6302</c:v>
                </c:pt>
                <c:pt idx="2019" formatCode="General">
                  <c:v>6304</c:v>
                </c:pt>
                <c:pt idx="2020" formatCode="General">
                  <c:v>6278</c:v>
                </c:pt>
                <c:pt idx="2021" formatCode="General">
                  <c:v>6234</c:v>
                </c:pt>
                <c:pt idx="2022" formatCode="General">
                  <c:v>6180</c:v>
                </c:pt>
                <c:pt idx="2023" formatCode="General">
                  <c:v>6105</c:v>
                </c:pt>
                <c:pt idx="2024" formatCode="General">
                  <c:v>6038</c:v>
                </c:pt>
                <c:pt idx="2025" formatCode="General">
                  <c:v>5922</c:v>
                </c:pt>
                <c:pt idx="2026" formatCode="General">
                  <c:v>5672</c:v>
                </c:pt>
                <c:pt idx="2027" formatCode="General">
                  <c:v>5438</c:v>
                </c:pt>
                <c:pt idx="2028" formatCode="General">
                  <c:v>5310</c:v>
                </c:pt>
                <c:pt idx="2029" formatCode="General">
                  <c:v>5254</c:v>
                </c:pt>
                <c:pt idx="2030" formatCode="General">
                  <c:v>5258</c:v>
                </c:pt>
                <c:pt idx="2031" formatCode="General">
                  <c:v>5302</c:v>
                </c:pt>
                <c:pt idx="2032" formatCode="General">
                  <c:v>5407</c:v>
                </c:pt>
                <c:pt idx="2033" formatCode="General">
                  <c:v>5538</c:v>
                </c:pt>
                <c:pt idx="2034" formatCode="General">
                  <c:v>5661</c:v>
                </c:pt>
                <c:pt idx="2035" formatCode="General">
                  <c:v>5736</c:v>
                </c:pt>
                <c:pt idx="2036" formatCode="General">
                  <c:v>5877</c:v>
                </c:pt>
                <c:pt idx="2037" formatCode="General">
                  <c:v>5988</c:v>
                </c:pt>
                <c:pt idx="2038" formatCode="General">
                  <c:v>6023</c:v>
                </c:pt>
                <c:pt idx="2039" formatCode="General">
                  <c:v>6011</c:v>
                </c:pt>
                <c:pt idx="2040" formatCode="General">
                  <c:v>5983</c:v>
                </c:pt>
                <c:pt idx="2041" formatCode="General">
                  <c:v>5971</c:v>
                </c:pt>
                <c:pt idx="2042" formatCode="General">
                  <c:v>6023</c:v>
                </c:pt>
                <c:pt idx="2043" formatCode="General">
                  <c:v>6123</c:v>
                </c:pt>
                <c:pt idx="2044" formatCode="General">
                  <c:v>6212</c:v>
                </c:pt>
                <c:pt idx="2045" formatCode="General">
                  <c:v>6304</c:v>
                </c:pt>
                <c:pt idx="2046" formatCode="General">
                  <c:v>6422</c:v>
                </c:pt>
                <c:pt idx="2047" formatCode="General">
                  <c:v>6471</c:v>
                </c:pt>
                <c:pt idx="2048" formatCode="General">
                  <c:v>6521</c:v>
                </c:pt>
                <c:pt idx="2049" formatCode="General">
                  <c:v>6554</c:v>
                </c:pt>
                <c:pt idx="2050" formatCode="General">
                  <c:v>6603</c:v>
                </c:pt>
                <c:pt idx="2051" formatCode="General">
                  <c:v>6650</c:v>
                </c:pt>
                <c:pt idx="2052" formatCode="General">
                  <c:v>6688</c:v>
                </c:pt>
                <c:pt idx="2053" formatCode="General">
                  <c:v>6685</c:v>
                </c:pt>
                <c:pt idx="2054" formatCode="General">
                  <c:v>6648</c:v>
                </c:pt>
                <c:pt idx="2055" formatCode="General">
                  <c:v>6585</c:v>
                </c:pt>
                <c:pt idx="2056" formatCode="General">
                  <c:v>6478</c:v>
                </c:pt>
                <c:pt idx="2057" formatCode="General">
                  <c:v>6395</c:v>
                </c:pt>
                <c:pt idx="2058" formatCode="General">
                  <c:v>6321</c:v>
                </c:pt>
                <c:pt idx="2059" formatCode="General">
                  <c:v>6276</c:v>
                </c:pt>
                <c:pt idx="2060" formatCode="General">
                  <c:v>6262</c:v>
                </c:pt>
                <c:pt idx="2061" formatCode="General">
                  <c:v>6255</c:v>
                </c:pt>
                <c:pt idx="2062" formatCode="General">
                  <c:v>6248</c:v>
                </c:pt>
                <c:pt idx="2063" formatCode="General">
                  <c:v>6230</c:v>
                </c:pt>
                <c:pt idx="2064" formatCode="General">
                  <c:v>6192</c:v>
                </c:pt>
                <c:pt idx="2065" formatCode="General">
                  <c:v>6122</c:v>
                </c:pt>
                <c:pt idx="2066" formatCode="General">
                  <c:v>6029</c:v>
                </c:pt>
                <c:pt idx="2067" formatCode="General">
                  <c:v>5922</c:v>
                </c:pt>
                <c:pt idx="2068" formatCode="General">
                  <c:v>5850</c:v>
                </c:pt>
                <c:pt idx="2069" formatCode="General">
                  <c:v>5782</c:v>
                </c:pt>
                <c:pt idx="2070" formatCode="General">
                  <c:v>5700</c:v>
                </c:pt>
                <c:pt idx="2071" formatCode="General">
                  <c:v>5601</c:v>
                </c:pt>
                <c:pt idx="2072" formatCode="General">
                  <c:v>5562</c:v>
                </c:pt>
                <c:pt idx="2073" formatCode="General">
                  <c:v>5553</c:v>
                </c:pt>
                <c:pt idx="2074" formatCode="General">
                  <c:v>5546</c:v>
                </c:pt>
                <c:pt idx="2075" formatCode="General">
                  <c:v>5556</c:v>
                </c:pt>
                <c:pt idx="2076" formatCode="General">
                  <c:v>5552</c:v>
                </c:pt>
                <c:pt idx="2077" formatCode="General">
                  <c:v>5532</c:v>
                </c:pt>
                <c:pt idx="2078" formatCode="General">
                  <c:v>5487</c:v>
                </c:pt>
                <c:pt idx="2079" formatCode="General">
                  <c:v>5439</c:v>
                </c:pt>
                <c:pt idx="2080" formatCode="General">
                  <c:v>5417</c:v>
                </c:pt>
                <c:pt idx="2081" formatCode="General">
                  <c:v>5388</c:v>
                </c:pt>
                <c:pt idx="2082" formatCode="General">
                  <c:v>5355</c:v>
                </c:pt>
                <c:pt idx="2083" formatCode="General">
                  <c:v>5356</c:v>
                </c:pt>
                <c:pt idx="2084" formatCode="General">
                  <c:v>5364</c:v>
                </c:pt>
                <c:pt idx="2085" formatCode="General">
                  <c:v>5357</c:v>
                </c:pt>
                <c:pt idx="2086" formatCode="General">
                  <c:v>5330</c:v>
                </c:pt>
                <c:pt idx="2087" formatCode="General">
                  <c:v>5275</c:v>
                </c:pt>
                <c:pt idx="2088" formatCode="General">
                  <c:v>5226</c:v>
                </c:pt>
                <c:pt idx="2089" formatCode="General">
                  <c:v>5172</c:v>
                </c:pt>
                <c:pt idx="2090" formatCode="General">
                  <c:v>5123</c:v>
                </c:pt>
                <c:pt idx="2091" formatCode="General">
                  <c:v>5086</c:v>
                </c:pt>
                <c:pt idx="2092" formatCode="General">
                  <c:v>5071</c:v>
                </c:pt>
                <c:pt idx="2093" formatCode="General">
                  <c:v>5077</c:v>
                </c:pt>
                <c:pt idx="2094" formatCode="General">
                  <c:v>5069</c:v>
                </c:pt>
                <c:pt idx="2095" formatCode="General">
                  <c:v>5041</c:v>
                </c:pt>
                <c:pt idx="2096" formatCode="General">
                  <c:v>5000</c:v>
                </c:pt>
                <c:pt idx="2097" formatCode="General">
                  <c:v>4963</c:v>
                </c:pt>
                <c:pt idx="2098" formatCode="General">
                  <c:v>4937</c:v>
                </c:pt>
                <c:pt idx="2099" formatCode="General">
                  <c:v>4921</c:v>
                </c:pt>
                <c:pt idx="2100" formatCode="General">
                  <c:v>4908</c:v>
                </c:pt>
                <c:pt idx="2101" formatCode="General">
                  <c:v>4872</c:v>
                </c:pt>
                <c:pt idx="2102" formatCode="General">
                  <c:v>4818</c:v>
                </c:pt>
                <c:pt idx="2103" formatCode="General">
                  <c:v>4765</c:v>
                </c:pt>
                <c:pt idx="2104" formatCode="General">
                  <c:v>4704</c:v>
                </c:pt>
                <c:pt idx="2105" formatCode="General">
                  <c:v>4609</c:v>
                </c:pt>
                <c:pt idx="2106" formatCode="General">
                  <c:v>4545</c:v>
                </c:pt>
                <c:pt idx="2107" formatCode="General">
                  <c:v>4456</c:v>
                </c:pt>
                <c:pt idx="2108" formatCode="General">
                  <c:v>4399</c:v>
                </c:pt>
                <c:pt idx="2109" formatCode="General">
                  <c:v>4359</c:v>
                </c:pt>
                <c:pt idx="2110" formatCode="General">
                  <c:v>4355</c:v>
                </c:pt>
                <c:pt idx="2111" formatCode="General">
                  <c:v>4355</c:v>
                </c:pt>
                <c:pt idx="2112" formatCode="General">
                  <c:v>4352</c:v>
                </c:pt>
                <c:pt idx="2113" formatCode="General">
                  <c:v>4366</c:v>
                </c:pt>
                <c:pt idx="2114" formatCode="General">
                  <c:v>4360</c:v>
                </c:pt>
                <c:pt idx="2115" formatCode="General">
                  <c:v>4348</c:v>
                </c:pt>
                <c:pt idx="2116" formatCode="General">
                  <c:v>4328</c:v>
                </c:pt>
                <c:pt idx="2117" formatCode="General">
                  <c:v>4323</c:v>
                </c:pt>
                <c:pt idx="2118" formatCode="General">
                  <c:v>4313</c:v>
                </c:pt>
                <c:pt idx="2119" formatCode="General">
                  <c:v>4291</c:v>
                </c:pt>
                <c:pt idx="2120" formatCode="General">
                  <c:v>4265</c:v>
                </c:pt>
                <c:pt idx="2121" formatCode="General">
                  <c:v>4243</c:v>
                </c:pt>
                <c:pt idx="2122" formatCode="General">
                  <c:v>4219</c:v>
                </c:pt>
                <c:pt idx="2123" formatCode="General">
                  <c:v>4225</c:v>
                </c:pt>
                <c:pt idx="2124" formatCode="General">
                  <c:v>4287</c:v>
                </c:pt>
                <c:pt idx="2125" formatCode="General">
                  <c:v>4343</c:v>
                </c:pt>
                <c:pt idx="2126" formatCode="General">
                  <c:v>4367</c:v>
                </c:pt>
                <c:pt idx="2127" formatCode="General">
                  <c:v>4385</c:v>
                </c:pt>
                <c:pt idx="2128" formatCode="General">
                  <c:v>4381</c:v>
                </c:pt>
                <c:pt idx="2129" formatCode="General">
                  <c:v>4360</c:v>
                </c:pt>
                <c:pt idx="2130" formatCode="General">
                  <c:v>4340</c:v>
                </c:pt>
                <c:pt idx="2131" formatCode="General">
                  <c:v>4362</c:v>
                </c:pt>
                <c:pt idx="2132" formatCode="General">
                  <c:v>4411</c:v>
                </c:pt>
                <c:pt idx="2133" formatCode="General">
                  <c:v>4481</c:v>
                </c:pt>
                <c:pt idx="2134" formatCode="General">
                  <c:v>4555</c:v>
                </c:pt>
                <c:pt idx="2135" formatCode="General">
                  <c:v>4629</c:v>
                </c:pt>
                <c:pt idx="2136" formatCode="General">
                  <c:v>4642</c:v>
                </c:pt>
                <c:pt idx="2137" formatCode="General">
                  <c:v>4647</c:v>
                </c:pt>
                <c:pt idx="2138" formatCode="General">
                  <c:v>4640</c:v>
                </c:pt>
                <c:pt idx="2139" formatCode="General">
                  <c:v>4617</c:v>
                </c:pt>
                <c:pt idx="2140" formatCode="General">
                  <c:v>4579</c:v>
                </c:pt>
                <c:pt idx="2141" formatCode="General">
                  <c:v>4539</c:v>
                </c:pt>
                <c:pt idx="2142" formatCode="General">
                  <c:v>4494</c:v>
                </c:pt>
                <c:pt idx="2143" formatCode="General">
                  <c:v>4452</c:v>
                </c:pt>
                <c:pt idx="2144" formatCode="General">
                  <c:v>4421</c:v>
                </c:pt>
                <c:pt idx="2145" formatCode="General">
                  <c:v>4397</c:v>
                </c:pt>
                <c:pt idx="2146" formatCode="General">
                  <c:v>4362</c:v>
                </c:pt>
                <c:pt idx="2147" formatCode="General">
                  <c:v>4336</c:v>
                </c:pt>
                <c:pt idx="2148" formatCode="General">
                  <c:v>4330</c:v>
                </c:pt>
                <c:pt idx="2149" formatCode="General">
                  <c:v>4324</c:v>
                </c:pt>
                <c:pt idx="2150" formatCode="General">
                  <c:v>4318</c:v>
                </c:pt>
                <c:pt idx="2151" formatCode="General">
                  <c:v>4307</c:v>
                </c:pt>
                <c:pt idx="2152" formatCode="General">
                  <c:v>4294</c:v>
                </c:pt>
                <c:pt idx="2153" formatCode="General">
                  <c:v>4270</c:v>
                </c:pt>
                <c:pt idx="2154" formatCode="General">
                  <c:v>4275</c:v>
                </c:pt>
                <c:pt idx="2155" formatCode="General">
                  <c:v>4294</c:v>
                </c:pt>
                <c:pt idx="2156" formatCode="General">
                  <c:v>4323</c:v>
                </c:pt>
                <c:pt idx="2157" formatCode="General">
                  <c:v>4367</c:v>
                </c:pt>
                <c:pt idx="2158" formatCode="General">
                  <c:v>4407</c:v>
                </c:pt>
                <c:pt idx="2159" formatCode="General">
                  <c:v>4400</c:v>
                </c:pt>
                <c:pt idx="2160" formatCode="General">
                  <c:v>4369</c:v>
                </c:pt>
                <c:pt idx="2161" formatCode="General">
                  <c:v>4336</c:v>
                </c:pt>
                <c:pt idx="2162" formatCode="General">
                  <c:v>4298</c:v>
                </c:pt>
                <c:pt idx="2163" formatCode="General">
                  <c:v>4255</c:v>
                </c:pt>
                <c:pt idx="2164" formatCode="General">
                  <c:v>4208</c:v>
                </c:pt>
                <c:pt idx="2165" formatCode="General">
                  <c:v>4185</c:v>
                </c:pt>
                <c:pt idx="2166" formatCode="General">
                  <c:v>4163</c:v>
                </c:pt>
                <c:pt idx="2167" formatCode="General">
                  <c:v>4144</c:v>
                </c:pt>
                <c:pt idx="2168" formatCode="General">
                  <c:v>4138</c:v>
                </c:pt>
                <c:pt idx="2169" formatCode="General">
                  <c:v>4137</c:v>
                </c:pt>
                <c:pt idx="2170" formatCode="General">
                  <c:v>4129</c:v>
                </c:pt>
                <c:pt idx="2171" formatCode="General">
                  <c:v>4121</c:v>
                </c:pt>
                <c:pt idx="2172" formatCode="General">
                  <c:v>4134</c:v>
                </c:pt>
                <c:pt idx="2173" formatCode="General">
                  <c:v>4153</c:v>
                </c:pt>
                <c:pt idx="2174" formatCode="General">
                  <c:v>4180</c:v>
                </c:pt>
                <c:pt idx="2175" formatCode="General">
                  <c:v>4210</c:v>
                </c:pt>
                <c:pt idx="2176" formatCode="General">
                  <c:v>4245</c:v>
                </c:pt>
                <c:pt idx="2177" formatCode="General">
                  <c:v>4256</c:v>
                </c:pt>
                <c:pt idx="2178" formatCode="General">
                  <c:v>4242</c:v>
                </c:pt>
                <c:pt idx="2179" formatCode="General">
                  <c:v>4214</c:v>
                </c:pt>
                <c:pt idx="2180" formatCode="General">
                  <c:v>4188</c:v>
                </c:pt>
                <c:pt idx="2181" formatCode="General">
                  <c:v>4146</c:v>
                </c:pt>
                <c:pt idx="2182" formatCode="General">
                  <c:v>4100</c:v>
                </c:pt>
                <c:pt idx="2183" formatCode="General">
                  <c:v>4037</c:v>
                </c:pt>
                <c:pt idx="2184" formatCode="General">
                  <c:v>4006</c:v>
                </c:pt>
                <c:pt idx="2185" formatCode="General">
                  <c:v>3982</c:v>
                </c:pt>
                <c:pt idx="2186" formatCode="General">
                  <c:v>3955</c:v>
                </c:pt>
                <c:pt idx="2187" formatCode="General">
                  <c:v>3960</c:v>
                </c:pt>
                <c:pt idx="2188" formatCode="General">
                  <c:v>3978</c:v>
                </c:pt>
                <c:pt idx="2189" formatCode="General">
                  <c:v>3996</c:v>
                </c:pt>
                <c:pt idx="2190" formatCode="General">
                  <c:v>4017</c:v>
                </c:pt>
                <c:pt idx="2191" formatCode="General">
                  <c:v>4053</c:v>
                </c:pt>
                <c:pt idx="2192" formatCode="General">
                  <c:v>4109</c:v>
                </c:pt>
                <c:pt idx="2193" formatCode="General">
                  <c:v>4159</c:v>
                </c:pt>
                <c:pt idx="2194" formatCode="General">
                  <c:v>4182</c:v>
                </c:pt>
                <c:pt idx="2195" formatCode="General">
                  <c:v>4169</c:v>
                </c:pt>
                <c:pt idx="2196" formatCode="General">
                  <c:v>4126</c:v>
                </c:pt>
                <c:pt idx="2197" formatCode="General">
                  <c:v>4070</c:v>
                </c:pt>
                <c:pt idx="2198" formatCode="General">
                  <c:v>4042</c:v>
                </c:pt>
                <c:pt idx="2199" formatCode="General">
                  <c:v>4015</c:v>
                </c:pt>
                <c:pt idx="2200" formatCode="General">
                  <c:v>3964</c:v>
                </c:pt>
                <c:pt idx="2201" formatCode="General">
                  <c:v>3931</c:v>
                </c:pt>
                <c:pt idx="2202" formatCode="General">
                  <c:v>3941</c:v>
                </c:pt>
                <c:pt idx="2203" formatCode="General">
                  <c:v>3960</c:v>
                </c:pt>
                <c:pt idx="2204" formatCode="General">
                  <c:v>3956</c:v>
                </c:pt>
                <c:pt idx="2205" formatCode="General">
                  <c:v>3944</c:v>
                </c:pt>
                <c:pt idx="2206" formatCode="General">
                  <c:v>3911</c:v>
                </c:pt>
                <c:pt idx="2207" formatCode="General">
                  <c:v>3915</c:v>
                </c:pt>
                <c:pt idx="2208" formatCode="General">
                  <c:v>3979</c:v>
                </c:pt>
                <c:pt idx="2209" formatCode="General">
                  <c:v>4069</c:v>
                </c:pt>
                <c:pt idx="2210" formatCode="General">
                  <c:v>4136</c:v>
                </c:pt>
                <c:pt idx="2211" formatCode="General">
                  <c:v>4200</c:v>
                </c:pt>
                <c:pt idx="2212" formatCode="General">
                  <c:v>4244</c:v>
                </c:pt>
                <c:pt idx="2213" formatCode="General">
                  <c:v>4275</c:v>
                </c:pt>
                <c:pt idx="2214" formatCode="General">
                  <c:v>4279</c:v>
                </c:pt>
                <c:pt idx="2215" formatCode="General">
                  <c:v>4258</c:v>
                </c:pt>
                <c:pt idx="2216" formatCode="General">
                  <c:v>4207</c:v>
                </c:pt>
                <c:pt idx="2217" formatCode="General">
                  <c:v>4129</c:v>
                </c:pt>
                <c:pt idx="2218" formatCode="General">
                  <c:v>4010</c:v>
                </c:pt>
                <c:pt idx="2219" formatCode="General">
                  <c:v>3948</c:v>
                </c:pt>
                <c:pt idx="2220" formatCode="General">
                  <c:v>3914</c:v>
                </c:pt>
                <c:pt idx="2221" formatCode="General">
                  <c:v>3888</c:v>
                </c:pt>
                <c:pt idx="2222" formatCode="General">
                  <c:v>3877</c:v>
                </c:pt>
                <c:pt idx="2223" formatCode="General">
                  <c:v>3882</c:v>
                </c:pt>
                <c:pt idx="2224" formatCode="General">
                  <c:v>3882</c:v>
                </c:pt>
                <c:pt idx="2225" formatCode="General">
                  <c:v>3875</c:v>
                </c:pt>
                <c:pt idx="2226" formatCode="General">
                  <c:v>3847</c:v>
                </c:pt>
                <c:pt idx="2227" formatCode="General">
                  <c:v>3795</c:v>
                </c:pt>
                <c:pt idx="2228" formatCode="General">
                  <c:v>3750</c:v>
                </c:pt>
                <c:pt idx="2229" formatCode="General">
                  <c:v>3690</c:v>
                </c:pt>
                <c:pt idx="2230" formatCode="General">
                  <c:v>3644</c:v>
                </c:pt>
                <c:pt idx="2231" formatCode="General">
                  <c:v>3633</c:v>
                </c:pt>
                <c:pt idx="2232" formatCode="General">
                  <c:v>3672</c:v>
                </c:pt>
                <c:pt idx="2233" formatCode="General">
                  <c:v>3720</c:v>
                </c:pt>
                <c:pt idx="2234" formatCode="General">
                  <c:v>3755</c:v>
                </c:pt>
                <c:pt idx="2235" formatCode="General">
                  <c:v>3812</c:v>
                </c:pt>
                <c:pt idx="2236" formatCode="General">
                  <c:v>3841</c:v>
                </c:pt>
                <c:pt idx="2237" formatCode="General">
                  <c:v>3824</c:v>
                </c:pt>
                <c:pt idx="2238" formatCode="General">
                  <c:v>3755</c:v>
                </c:pt>
                <c:pt idx="2239" formatCode="General">
                  <c:v>3714</c:v>
                </c:pt>
                <c:pt idx="2240" formatCode="General">
                  <c:v>3681</c:v>
                </c:pt>
                <c:pt idx="2241" formatCode="General">
                  <c:v>3678</c:v>
                </c:pt>
                <c:pt idx="2242" formatCode="General">
                  <c:v>3679</c:v>
                </c:pt>
                <c:pt idx="2243" formatCode="General">
                  <c:v>3654</c:v>
                </c:pt>
                <c:pt idx="2244" formatCode="General">
                  <c:v>3617</c:v>
                </c:pt>
                <c:pt idx="2245" formatCode="General">
                  <c:v>3560</c:v>
                </c:pt>
                <c:pt idx="2246" formatCode="General">
                  <c:v>3450</c:v>
                </c:pt>
                <c:pt idx="2247" formatCode="General">
                  <c:v>3337</c:v>
                </c:pt>
                <c:pt idx="2248" formatCode="General">
                  <c:v>3285</c:v>
                </c:pt>
                <c:pt idx="2249" formatCode="General">
                  <c:v>3260</c:v>
                </c:pt>
                <c:pt idx="2250" formatCode="General">
                  <c:v>3236</c:v>
                </c:pt>
                <c:pt idx="2251" formatCode="General">
                  <c:v>3227</c:v>
                </c:pt>
                <c:pt idx="2252" formatCode="General">
                  <c:v>3221</c:v>
                </c:pt>
                <c:pt idx="2253" formatCode="General">
                  <c:v>3202</c:v>
                </c:pt>
                <c:pt idx="2254" formatCode="General">
                  <c:v>3191</c:v>
                </c:pt>
                <c:pt idx="2255" formatCode="General">
                  <c:v>3162</c:v>
                </c:pt>
                <c:pt idx="2256" formatCode="General">
                  <c:v>3116</c:v>
                </c:pt>
                <c:pt idx="2257" formatCode="General">
                  <c:v>3053</c:v>
                </c:pt>
                <c:pt idx="2258" formatCode="General">
                  <c:v>3004</c:v>
                </c:pt>
                <c:pt idx="2259" formatCode="General">
                  <c:v>2968</c:v>
                </c:pt>
                <c:pt idx="2260" formatCode="General">
                  <c:v>2905</c:v>
                </c:pt>
                <c:pt idx="2261" formatCode="General">
                  <c:v>2865</c:v>
                </c:pt>
                <c:pt idx="2262" formatCode="General">
                  <c:v>2849</c:v>
                </c:pt>
                <c:pt idx="2263" formatCode="General">
                  <c:v>2864</c:v>
                </c:pt>
                <c:pt idx="2264" formatCode="General">
                  <c:v>2870</c:v>
                </c:pt>
                <c:pt idx="2265" formatCode="General">
                  <c:v>2894</c:v>
                </c:pt>
                <c:pt idx="2266" formatCode="General">
                  <c:v>2926</c:v>
                </c:pt>
                <c:pt idx="2267" formatCode="General">
                  <c:v>2965</c:v>
                </c:pt>
                <c:pt idx="2268" formatCode="General">
                  <c:v>2983</c:v>
                </c:pt>
                <c:pt idx="2269" formatCode="General">
                  <c:v>2964</c:v>
                </c:pt>
                <c:pt idx="2270" formatCode="General">
                  <c:v>2935</c:v>
                </c:pt>
                <c:pt idx="2271" formatCode="General">
                  <c:v>2898</c:v>
                </c:pt>
                <c:pt idx="2272" formatCode="General">
                  <c:v>2862</c:v>
                </c:pt>
                <c:pt idx="2273" formatCode="General">
                  <c:v>2829</c:v>
                </c:pt>
                <c:pt idx="2274" formatCode="General">
                  <c:v>2808</c:v>
                </c:pt>
                <c:pt idx="2275" formatCode="General">
                  <c:v>2774</c:v>
                </c:pt>
                <c:pt idx="2276" formatCode="General">
                  <c:v>2739</c:v>
                </c:pt>
                <c:pt idx="2277" formatCode="General">
                  <c:v>2729</c:v>
                </c:pt>
                <c:pt idx="2278" formatCode="General">
                  <c:v>2728</c:v>
                </c:pt>
                <c:pt idx="2279" formatCode="General">
                  <c:v>2725</c:v>
                </c:pt>
                <c:pt idx="2280" formatCode="General">
                  <c:v>2723</c:v>
                </c:pt>
                <c:pt idx="2281" formatCode="General">
                  <c:v>2715</c:v>
                </c:pt>
                <c:pt idx="2282" formatCode="General">
                  <c:v>2699</c:v>
                </c:pt>
                <c:pt idx="2283" formatCode="General">
                  <c:v>2672</c:v>
                </c:pt>
                <c:pt idx="2284" formatCode="General">
                  <c:v>2653</c:v>
                </c:pt>
                <c:pt idx="2285" formatCode="General">
                  <c:v>2631</c:v>
                </c:pt>
                <c:pt idx="2286" formatCode="General">
                  <c:v>2599</c:v>
                </c:pt>
                <c:pt idx="2287" formatCode="General">
                  <c:v>2580</c:v>
                </c:pt>
                <c:pt idx="2288" formatCode="General">
                  <c:v>2551</c:v>
                </c:pt>
                <c:pt idx="2289" formatCode="General">
                  <c:v>2514</c:v>
                </c:pt>
                <c:pt idx="2290" formatCode="General">
                  <c:v>2478</c:v>
                </c:pt>
                <c:pt idx="2291" formatCode="General">
                  <c:v>2436</c:v>
                </c:pt>
                <c:pt idx="2292" formatCode="General">
                  <c:v>2416</c:v>
                </c:pt>
                <c:pt idx="2293" formatCode="General">
                  <c:v>2432</c:v>
                </c:pt>
                <c:pt idx="2294" formatCode="General">
                  <c:v>2442</c:v>
                </c:pt>
                <c:pt idx="2295" formatCode="General">
                  <c:v>2453</c:v>
                </c:pt>
                <c:pt idx="2296" formatCode="General">
                  <c:v>2468</c:v>
                </c:pt>
                <c:pt idx="2297" formatCode="General">
                  <c:v>2476</c:v>
                </c:pt>
                <c:pt idx="2298" formatCode="General">
                  <c:v>2479</c:v>
                </c:pt>
                <c:pt idx="2299" formatCode="General">
                  <c:v>2482</c:v>
                </c:pt>
                <c:pt idx="2300" formatCode="General">
                  <c:v>2492</c:v>
                </c:pt>
                <c:pt idx="2301" formatCode="General">
                  <c:v>2502</c:v>
                </c:pt>
                <c:pt idx="2302" formatCode="General">
                  <c:v>2501</c:v>
                </c:pt>
                <c:pt idx="2303" formatCode="General">
                  <c:v>2491</c:v>
                </c:pt>
                <c:pt idx="2304" formatCode="General">
                  <c:v>2472</c:v>
                </c:pt>
                <c:pt idx="2305" formatCode="General">
                  <c:v>2440</c:v>
                </c:pt>
                <c:pt idx="2306" formatCode="General">
                  <c:v>2414</c:v>
                </c:pt>
                <c:pt idx="2307" formatCode="General">
                  <c:v>2399</c:v>
                </c:pt>
                <c:pt idx="2308" formatCode="General">
                  <c:v>2383</c:v>
                </c:pt>
                <c:pt idx="2309" formatCode="General">
                  <c:v>2372</c:v>
                </c:pt>
                <c:pt idx="2310" formatCode="General">
                  <c:v>2365</c:v>
                </c:pt>
                <c:pt idx="2311" formatCode="General">
                  <c:v>2364</c:v>
                </c:pt>
                <c:pt idx="2312" formatCode="General">
                  <c:v>2368</c:v>
                </c:pt>
                <c:pt idx="2313" formatCode="General">
                  <c:v>2370</c:v>
                </c:pt>
                <c:pt idx="2314" formatCode="General">
                  <c:v>2378</c:v>
                </c:pt>
                <c:pt idx="2315" formatCode="General">
                  <c:v>2397</c:v>
                </c:pt>
                <c:pt idx="2316" formatCode="General">
                  <c:v>2421</c:v>
                </c:pt>
                <c:pt idx="2317" formatCode="General">
                  <c:v>2434</c:v>
                </c:pt>
                <c:pt idx="2318" formatCode="General">
                  <c:v>2451</c:v>
                </c:pt>
                <c:pt idx="2319" formatCode="General">
                  <c:v>2479</c:v>
                </c:pt>
                <c:pt idx="2320" formatCode="General">
                  <c:v>2495</c:v>
                </c:pt>
                <c:pt idx="2321" formatCode="General">
                  <c:v>2503</c:v>
                </c:pt>
                <c:pt idx="2322" formatCode="General">
                  <c:v>2504</c:v>
                </c:pt>
                <c:pt idx="2323" formatCode="General">
                  <c:v>2515</c:v>
                </c:pt>
                <c:pt idx="2324" formatCode="General">
                  <c:v>2516</c:v>
                </c:pt>
                <c:pt idx="2325" formatCode="General">
                  <c:v>2514</c:v>
                </c:pt>
                <c:pt idx="2326" formatCode="General">
                  <c:v>2504</c:v>
                </c:pt>
                <c:pt idx="2327" formatCode="General">
                  <c:v>2508</c:v>
                </c:pt>
                <c:pt idx="2328" formatCode="General">
                  <c:v>2513</c:v>
                </c:pt>
                <c:pt idx="2329" formatCode="General">
                  <c:v>2508</c:v>
                </c:pt>
                <c:pt idx="2330" formatCode="General">
                  <c:v>2496</c:v>
                </c:pt>
                <c:pt idx="2331" formatCode="General">
                  <c:v>2496</c:v>
                </c:pt>
                <c:pt idx="2332" formatCode="General">
                  <c:v>2510</c:v>
                </c:pt>
                <c:pt idx="2333" formatCode="General">
                  <c:v>2533</c:v>
                </c:pt>
                <c:pt idx="2334" formatCode="General">
                  <c:v>2569</c:v>
                </c:pt>
                <c:pt idx="2335" formatCode="General">
                  <c:v>2565</c:v>
                </c:pt>
                <c:pt idx="2336" formatCode="General">
                  <c:v>2550</c:v>
                </c:pt>
                <c:pt idx="2337" formatCode="General">
                  <c:v>2526</c:v>
                </c:pt>
                <c:pt idx="2338" formatCode="General">
                  <c:v>2511</c:v>
                </c:pt>
                <c:pt idx="2339" formatCode="General">
                  <c:v>2493</c:v>
                </c:pt>
                <c:pt idx="2340" formatCode="General">
                  <c:v>2502</c:v>
                </c:pt>
                <c:pt idx="2341" formatCode="General">
                  <c:v>2537</c:v>
                </c:pt>
                <c:pt idx="2342" formatCode="General">
                  <c:v>2605</c:v>
                </c:pt>
                <c:pt idx="2343" formatCode="General">
                  <c:v>2666</c:v>
                </c:pt>
                <c:pt idx="2344" formatCode="General">
                  <c:v>2697</c:v>
                </c:pt>
                <c:pt idx="2345" formatCode="General">
                  <c:v>2704</c:v>
                </c:pt>
                <c:pt idx="2346" formatCode="General">
                  <c:v>2702</c:v>
                </c:pt>
                <c:pt idx="2347" formatCode="General">
                  <c:v>2682</c:v>
                </c:pt>
                <c:pt idx="2348" formatCode="General">
                  <c:v>2667</c:v>
                </c:pt>
                <c:pt idx="2349" formatCode="General">
                  <c:v>2674</c:v>
                </c:pt>
                <c:pt idx="2350" formatCode="General">
                  <c:v>2682</c:v>
                </c:pt>
                <c:pt idx="2351" formatCode="General">
                  <c:v>2698</c:v>
                </c:pt>
                <c:pt idx="2352" formatCode="General">
                  <c:v>2708</c:v>
                </c:pt>
                <c:pt idx="2353" formatCode="General">
                  <c:v>2680</c:v>
                </c:pt>
                <c:pt idx="2354" formatCode="General">
                  <c:v>2644</c:v>
                </c:pt>
                <c:pt idx="2355" formatCode="General">
                  <c:v>2622</c:v>
                </c:pt>
                <c:pt idx="2356" formatCode="General">
                  <c:v>2626</c:v>
                </c:pt>
                <c:pt idx="2357" formatCode="General">
                  <c:v>2668</c:v>
                </c:pt>
                <c:pt idx="2358" formatCode="General">
                  <c:v>2792</c:v>
                </c:pt>
                <c:pt idx="2359" formatCode="General">
                  <c:v>2798</c:v>
                </c:pt>
                <c:pt idx="2360" formatCode="General">
                  <c:v>2740</c:v>
                </c:pt>
                <c:pt idx="2361" formatCode="General">
                  <c:v>2621</c:v>
                </c:pt>
                <c:pt idx="2362" formatCode="General">
                  <c:v>2484</c:v>
                </c:pt>
                <c:pt idx="2363" formatCode="General">
                  <c:v>2389</c:v>
                </c:pt>
                <c:pt idx="2364" formatCode="General">
                  <c:v>2328</c:v>
                </c:pt>
                <c:pt idx="2365" formatCode="General">
                  <c:v>2297</c:v>
                </c:pt>
                <c:pt idx="2366" formatCode="General">
                  <c:v>2256</c:v>
                </c:pt>
                <c:pt idx="2367" formatCode="General">
                  <c:v>2223</c:v>
                </c:pt>
                <c:pt idx="2368" formatCode="General">
                  <c:v>2192</c:v>
                </c:pt>
                <c:pt idx="2369" formatCode="General">
                  <c:v>2167</c:v>
                </c:pt>
                <c:pt idx="2370" formatCode="General">
                  <c:v>2145</c:v>
                </c:pt>
                <c:pt idx="2371" formatCode="General">
                  <c:v>2115</c:v>
                </c:pt>
                <c:pt idx="2372" formatCode="General">
                  <c:v>2087</c:v>
                </c:pt>
                <c:pt idx="2373" formatCode="General">
                  <c:v>2081</c:v>
                </c:pt>
                <c:pt idx="2374" formatCode="General">
                  <c:v>2069</c:v>
                </c:pt>
                <c:pt idx="2375" formatCode="General">
                  <c:v>2057</c:v>
                </c:pt>
                <c:pt idx="2376" formatCode="General">
                  <c:v>2037</c:v>
                </c:pt>
                <c:pt idx="2377" formatCode="General">
                  <c:v>2033</c:v>
                </c:pt>
                <c:pt idx="2378" formatCode="General">
                  <c:v>2050</c:v>
                </c:pt>
                <c:pt idx="2379" formatCode="General">
                  <c:v>2084</c:v>
                </c:pt>
                <c:pt idx="2380" formatCode="General">
                  <c:v>2121</c:v>
                </c:pt>
                <c:pt idx="2381" formatCode="General">
                  <c:v>2169</c:v>
                </c:pt>
                <c:pt idx="2382" formatCode="General">
                  <c:v>2214</c:v>
                </c:pt>
                <c:pt idx="2383" formatCode="General">
                  <c:v>2263</c:v>
                </c:pt>
                <c:pt idx="2384" formatCode="General">
                  <c:v>2307</c:v>
                </c:pt>
                <c:pt idx="2385" formatCode="General">
                  <c:v>2341</c:v>
                </c:pt>
                <c:pt idx="2386" formatCode="General">
                  <c:v>2382</c:v>
                </c:pt>
                <c:pt idx="2387" formatCode="General">
                  <c:v>2428</c:v>
                </c:pt>
                <c:pt idx="2388" formatCode="General">
                  <c:v>2470</c:v>
                </c:pt>
                <c:pt idx="2389" formatCode="General">
                  <c:v>2493</c:v>
                </c:pt>
                <c:pt idx="2390" formatCode="General">
                  <c:v>2497</c:v>
                </c:pt>
                <c:pt idx="2391" formatCode="General">
                  <c:v>2495</c:v>
                </c:pt>
                <c:pt idx="2392" formatCode="General">
                  <c:v>2468</c:v>
                </c:pt>
                <c:pt idx="2393" formatCode="General">
                  <c:v>2438</c:v>
                </c:pt>
                <c:pt idx="2394" formatCode="General">
                  <c:v>2407</c:v>
                </c:pt>
                <c:pt idx="2395" formatCode="General">
                  <c:v>2417</c:v>
                </c:pt>
                <c:pt idx="2396" formatCode="General">
                  <c:v>2439</c:v>
                </c:pt>
                <c:pt idx="2397" formatCode="General">
                  <c:v>2475</c:v>
                </c:pt>
                <c:pt idx="2398" formatCode="General">
                  <c:v>2510</c:v>
                </c:pt>
                <c:pt idx="2399" formatCode="General">
                  <c:v>2536</c:v>
                </c:pt>
                <c:pt idx="2400" formatCode="General">
                  <c:v>2566</c:v>
                </c:pt>
                <c:pt idx="2401" formatCode="General">
                  <c:v>2582</c:v>
                </c:pt>
                <c:pt idx="2402" formatCode="General">
                  <c:v>2613</c:v>
                </c:pt>
                <c:pt idx="2403" formatCode="General">
                  <c:v>2624</c:v>
                </c:pt>
                <c:pt idx="2404" formatCode="General">
                  <c:v>2639</c:v>
                </c:pt>
                <c:pt idx="2405" formatCode="General">
                  <c:v>2650</c:v>
                </c:pt>
                <c:pt idx="2406" formatCode="General">
                  <c:v>2693</c:v>
                </c:pt>
                <c:pt idx="2407" formatCode="General">
                  <c:v>2746</c:v>
                </c:pt>
                <c:pt idx="2408" formatCode="General">
                  <c:v>2764</c:v>
                </c:pt>
                <c:pt idx="2409" formatCode="General">
                  <c:v>2767</c:v>
                </c:pt>
                <c:pt idx="2410" formatCode="General">
                  <c:v>2772</c:v>
                </c:pt>
                <c:pt idx="2411" formatCode="General">
                  <c:v>2770</c:v>
                </c:pt>
                <c:pt idx="2412" formatCode="General">
                  <c:v>2743</c:v>
                </c:pt>
                <c:pt idx="2413" formatCode="General">
                  <c:v>2739</c:v>
                </c:pt>
                <c:pt idx="2414" formatCode="General">
                  <c:v>2757</c:v>
                </c:pt>
                <c:pt idx="2415" formatCode="General">
                  <c:v>2786</c:v>
                </c:pt>
                <c:pt idx="2416" formatCode="General">
                  <c:v>2810</c:v>
                </c:pt>
                <c:pt idx="2417" formatCode="General">
                  <c:v>2837</c:v>
                </c:pt>
                <c:pt idx="2418" formatCode="General">
                  <c:v>2869</c:v>
                </c:pt>
                <c:pt idx="2419" formatCode="General">
                  <c:v>2898</c:v>
                </c:pt>
                <c:pt idx="2420" formatCode="General">
                  <c:v>2935</c:v>
                </c:pt>
                <c:pt idx="2421" formatCode="General">
                  <c:v>2991</c:v>
                </c:pt>
                <c:pt idx="2422" formatCode="General">
                  <c:v>3029</c:v>
                </c:pt>
                <c:pt idx="2423" formatCode="General">
                  <c:v>3048</c:v>
                </c:pt>
                <c:pt idx="2424" formatCode="General">
                  <c:v>3033</c:v>
                </c:pt>
                <c:pt idx="2425" formatCode="General">
                  <c:v>3004</c:v>
                </c:pt>
                <c:pt idx="2426" formatCode="General">
                  <c:v>2946</c:v>
                </c:pt>
                <c:pt idx="2427" formatCode="General">
                  <c:v>2935</c:v>
                </c:pt>
                <c:pt idx="2428" formatCode="General">
                  <c:v>2945</c:v>
                </c:pt>
                <c:pt idx="2429" formatCode="General">
                  <c:v>2967</c:v>
                </c:pt>
                <c:pt idx="2430" formatCode="General">
                  <c:v>2988</c:v>
                </c:pt>
                <c:pt idx="2431" formatCode="General">
                  <c:v>3030</c:v>
                </c:pt>
                <c:pt idx="2432" formatCode="General">
                  <c:v>3081</c:v>
                </c:pt>
                <c:pt idx="2433" formatCode="General">
                  <c:v>3113</c:v>
                </c:pt>
                <c:pt idx="2434" formatCode="General">
                  <c:v>3140</c:v>
                </c:pt>
                <c:pt idx="2435" formatCode="General">
                  <c:v>3149</c:v>
                </c:pt>
                <c:pt idx="2436" formatCode="General">
                  <c:v>3139</c:v>
                </c:pt>
                <c:pt idx="2437" formatCode="General">
                  <c:v>3125</c:v>
                </c:pt>
                <c:pt idx="2438" formatCode="General">
                  <c:v>3116</c:v>
                </c:pt>
                <c:pt idx="2439" formatCode="General">
                  <c:v>3130</c:v>
                </c:pt>
                <c:pt idx="2440" formatCode="General">
                  <c:v>3162</c:v>
                </c:pt>
                <c:pt idx="2441" formatCode="General">
                  <c:v>3227</c:v>
                </c:pt>
                <c:pt idx="2442" formatCode="General">
                  <c:v>3305</c:v>
                </c:pt>
                <c:pt idx="2443" formatCode="General">
                  <c:v>3361</c:v>
                </c:pt>
                <c:pt idx="2444" formatCode="General">
                  <c:v>3370</c:v>
                </c:pt>
                <c:pt idx="2445" formatCode="General">
                  <c:v>3337</c:v>
                </c:pt>
                <c:pt idx="2446" formatCode="General">
                  <c:v>3273</c:v>
                </c:pt>
                <c:pt idx="2447" formatCode="General">
                  <c:v>3202</c:v>
                </c:pt>
                <c:pt idx="2448" formatCode="General">
                  <c:v>3137</c:v>
                </c:pt>
                <c:pt idx="2449" formatCode="General">
                  <c:v>3098</c:v>
                </c:pt>
                <c:pt idx="2450" formatCode="General">
                  <c:v>3062</c:v>
                </c:pt>
                <c:pt idx="2451" formatCode="General">
                  <c:v>3019</c:v>
                </c:pt>
                <c:pt idx="2452" formatCode="General">
                  <c:v>2981</c:v>
                </c:pt>
                <c:pt idx="2453" formatCode="General">
                  <c:v>2944</c:v>
                </c:pt>
                <c:pt idx="2454" formatCode="General">
                  <c:v>2907</c:v>
                </c:pt>
                <c:pt idx="2455" formatCode="General">
                  <c:v>2907</c:v>
                </c:pt>
                <c:pt idx="2456" formatCode="General">
                  <c:v>2953</c:v>
                </c:pt>
                <c:pt idx="2457" formatCode="General">
                  <c:v>3011</c:v>
                </c:pt>
                <c:pt idx="2458" formatCode="General">
                  <c:v>3058</c:v>
                </c:pt>
                <c:pt idx="2459" formatCode="General">
                  <c:v>3069</c:v>
                </c:pt>
                <c:pt idx="2460" formatCode="General">
                  <c:v>3073</c:v>
                </c:pt>
                <c:pt idx="2461" formatCode="General">
                  <c:v>3056</c:v>
                </c:pt>
                <c:pt idx="2462" formatCode="General">
                  <c:v>3011</c:v>
                </c:pt>
                <c:pt idx="2463" formatCode="General">
                  <c:v>2977</c:v>
                </c:pt>
                <c:pt idx="2464" formatCode="General">
                  <c:v>2949</c:v>
                </c:pt>
                <c:pt idx="2465" formatCode="General">
                  <c:v>2885</c:v>
                </c:pt>
                <c:pt idx="2466" formatCode="General">
                  <c:v>2819</c:v>
                </c:pt>
                <c:pt idx="2467" formatCode="General">
                  <c:v>2766</c:v>
                </c:pt>
                <c:pt idx="2468" formatCode="General">
                  <c:v>2701</c:v>
                </c:pt>
                <c:pt idx="2469" formatCode="General">
                  <c:v>2626</c:v>
                </c:pt>
                <c:pt idx="2470" formatCode="General">
                  <c:v>2561</c:v>
                </c:pt>
                <c:pt idx="2471" formatCode="General">
                  <c:v>2480</c:v>
                </c:pt>
                <c:pt idx="2472" formatCode="General">
                  <c:v>2418</c:v>
                </c:pt>
                <c:pt idx="2473" formatCode="General">
                  <c:v>2424</c:v>
                </c:pt>
                <c:pt idx="2474" formatCode="General">
                  <c:v>2479</c:v>
                </c:pt>
                <c:pt idx="2475" formatCode="General">
                  <c:v>2548</c:v>
                </c:pt>
                <c:pt idx="2476" formatCode="General">
                  <c:v>2592</c:v>
                </c:pt>
                <c:pt idx="2477" formatCode="General">
                  <c:v>2608</c:v>
                </c:pt>
                <c:pt idx="2478" formatCode="General">
                  <c:v>2625</c:v>
                </c:pt>
                <c:pt idx="2479" formatCode="General">
                  <c:v>2631</c:v>
                </c:pt>
                <c:pt idx="2480" formatCode="General">
                  <c:v>2634</c:v>
                </c:pt>
                <c:pt idx="2481" formatCode="General">
                  <c:v>2612</c:v>
                </c:pt>
                <c:pt idx="2482" formatCode="General">
                  <c:v>2567</c:v>
                </c:pt>
                <c:pt idx="2483" formatCode="General">
                  <c:v>2478</c:v>
                </c:pt>
                <c:pt idx="2484" formatCode="General">
                  <c:v>2372</c:v>
                </c:pt>
                <c:pt idx="2485" formatCode="General">
                  <c:v>2286</c:v>
                </c:pt>
                <c:pt idx="2486" formatCode="General">
                  <c:v>2215</c:v>
                </c:pt>
                <c:pt idx="2487" formatCode="General">
                  <c:v>2169</c:v>
                </c:pt>
                <c:pt idx="2488" formatCode="General">
                  <c:v>2125</c:v>
                </c:pt>
                <c:pt idx="2489" formatCode="General">
                  <c:v>2044</c:v>
                </c:pt>
                <c:pt idx="2490" formatCode="General">
                  <c:v>1959</c:v>
                </c:pt>
                <c:pt idx="2491" formatCode="General">
                  <c:v>1907</c:v>
                </c:pt>
                <c:pt idx="2492" formatCode="General">
                  <c:v>1868</c:v>
                </c:pt>
                <c:pt idx="2493" formatCode="General">
                  <c:v>1819</c:v>
                </c:pt>
                <c:pt idx="2494" formatCode="General">
                  <c:v>1769</c:v>
                </c:pt>
                <c:pt idx="2495" formatCode="General">
                  <c:v>1747</c:v>
                </c:pt>
                <c:pt idx="2496" formatCode="General">
                  <c:v>1749</c:v>
                </c:pt>
                <c:pt idx="2497" formatCode="General">
                  <c:v>1769</c:v>
                </c:pt>
              </c:numCache>
            </c:numRef>
          </c:val>
        </c:ser>
        <c:marker val="1"/>
        <c:axId val="135729152"/>
        <c:axId val="135730688"/>
      </c:lineChart>
      <c:dateAx>
        <c:axId val="135729152"/>
        <c:scaling>
          <c:orientation val="minMax"/>
          <c:max val="42217"/>
          <c:min val="38565"/>
        </c:scaling>
        <c:axPos val="b"/>
        <c:numFmt formatCode="dd/mm/yyyy;@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30688"/>
        <c:crosses val="autoZero"/>
        <c:lblOffset val="100"/>
        <c:baseTimeUnit val="days"/>
        <c:majorUnit val="12"/>
        <c:majorTimeUnit val="months"/>
        <c:minorUnit val="1"/>
        <c:minorTimeUnit val="months"/>
      </c:dateAx>
      <c:valAx>
        <c:axId val="135730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9152"/>
        <c:crossesAt val="38565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China Containerized Freight</a:t>
            </a:r>
            <a:r>
              <a:rPr lang="en-US" altLang="zh-CN" baseline="0"/>
              <a:t> Index Composite Index</a:t>
            </a:r>
            <a:endParaRPr lang="en-US" altLang="zh-CN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'FREIGHT INDICIES'!$E$2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'FREIGHT INDICIES'!$D$3:$D$123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'FREIGHT INDICIES'!$E$3:$E$123</c:f>
              <c:numCache>
                <c:formatCode>#,##0</c:formatCode>
                <c:ptCount val="121"/>
                <c:pt idx="0">
                  <c:v>1149.098</c:v>
                </c:pt>
                <c:pt idx="1">
                  <c:v>1139.5725</c:v>
                </c:pt>
                <c:pt idx="2">
                  <c:v>1149.2080000000001</c:v>
                </c:pt>
                <c:pt idx="3">
                  <c:v>1156.7674999999999</c:v>
                </c:pt>
                <c:pt idx="4">
                  <c:v>1126.8125</c:v>
                </c:pt>
                <c:pt idx="5">
                  <c:v>1091.4739999999999</c:v>
                </c:pt>
                <c:pt idx="6">
                  <c:v>1057.1925000000001</c:v>
                </c:pt>
                <c:pt idx="7">
                  <c:v>1032.3325</c:v>
                </c:pt>
                <c:pt idx="8">
                  <c:v>998.31600000000003</c:v>
                </c:pt>
                <c:pt idx="9">
                  <c:v>996.07749999999999</c:v>
                </c:pt>
                <c:pt idx="10">
                  <c:v>1002.925</c:v>
                </c:pt>
                <c:pt idx="11">
                  <c:v>996.21400000000006</c:v>
                </c:pt>
                <c:pt idx="12">
                  <c:v>995.21</c:v>
                </c:pt>
                <c:pt idx="13">
                  <c:v>1007.515</c:v>
                </c:pt>
                <c:pt idx="14">
                  <c:v>1024.502</c:v>
                </c:pt>
                <c:pt idx="15">
                  <c:v>1054.925</c:v>
                </c:pt>
                <c:pt idx="16">
                  <c:v>1070.6424999999999</c:v>
                </c:pt>
                <c:pt idx="17">
                  <c:v>1033.0239999999999</c:v>
                </c:pt>
                <c:pt idx="18">
                  <c:v>1032.8425</c:v>
                </c:pt>
                <c:pt idx="19">
                  <c:v>1031.5775000000001</c:v>
                </c:pt>
                <c:pt idx="20">
                  <c:v>1010.336</c:v>
                </c:pt>
                <c:pt idx="21">
                  <c:v>1005.5225</c:v>
                </c:pt>
                <c:pt idx="22">
                  <c:v>1019.2575000000001</c:v>
                </c:pt>
                <c:pt idx="23">
                  <c:v>1033.396</c:v>
                </c:pt>
                <c:pt idx="24">
                  <c:v>1055.1624999999999</c:v>
                </c:pt>
                <c:pt idx="25">
                  <c:v>1092.4960000000001</c:v>
                </c:pt>
                <c:pt idx="26">
                  <c:v>1115.4549999999999</c:v>
                </c:pt>
                <c:pt idx="27">
                  <c:v>1139.375</c:v>
                </c:pt>
                <c:pt idx="28">
                  <c:v>1161.95</c:v>
                </c:pt>
                <c:pt idx="29">
                  <c:v>1156.115</c:v>
                </c:pt>
                <c:pt idx="30">
                  <c:v>1159.2550000000001</c:v>
                </c:pt>
                <c:pt idx="31">
                  <c:v>1190.616</c:v>
                </c:pt>
                <c:pt idx="32">
                  <c:v>1150.01</c:v>
                </c:pt>
                <c:pt idx="33">
                  <c:v>1117.1624999999999</c:v>
                </c:pt>
                <c:pt idx="34">
                  <c:v>1124.164</c:v>
                </c:pt>
                <c:pt idx="35">
                  <c:v>1137.0150000000001</c:v>
                </c:pt>
                <c:pt idx="36">
                  <c:v>1133.8175000000001</c:v>
                </c:pt>
                <c:pt idx="37">
                  <c:v>1131.2339999999999</c:v>
                </c:pt>
                <c:pt idx="38">
                  <c:v>1134.3775000000001</c:v>
                </c:pt>
                <c:pt idx="39">
                  <c:v>1123.24</c:v>
                </c:pt>
                <c:pt idx="40">
                  <c:v>1062.2449999999999</c:v>
                </c:pt>
                <c:pt idx="41">
                  <c:v>978.12</c:v>
                </c:pt>
                <c:pt idx="42">
                  <c:v>907.822</c:v>
                </c:pt>
                <c:pt idx="43">
                  <c:v>876.23500000000001</c:v>
                </c:pt>
                <c:pt idx="44">
                  <c:v>838.20500000000004</c:v>
                </c:pt>
                <c:pt idx="45">
                  <c:v>829.04</c:v>
                </c:pt>
                <c:pt idx="46">
                  <c:v>810.59400000000005</c:v>
                </c:pt>
                <c:pt idx="47">
                  <c:v>777.04</c:v>
                </c:pt>
                <c:pt idx="48">
                  <c:v>787.60599999999999</c:v>
                </c:pt>
                <c:pt idx="49">
                  <c:v>868.495</c:v>
                </c:pt>
                <c:pt idx="50">
                  <c:v>946.36749999999995</c:v>
                </c:pt>
                <c:pt idx="51">
                  <c:v>964.14499999999998</c:v>
                </c:pt>
                <c:pt idx="52">
                  <c:v>982.40750000000003</c:v>
                </c:pt>
                <c:pt idx="53">
                  <c:v>992.95500000000004</c:v>
                </c:pt>
                <c:pt idx="54">
                  <c:v>1026.8924999999999</c:v>
                </c:pt>
                <c:pt idx="55">
                  <c:v>1124.96333333333</c:v>
                </c:pt>
                <c:pt idx="56">
                  <c:v>1129.21</c:v>
                </c:pt>
                <c:pt idx="57">
                  <c:v>1118.585</c:v>
                </c:pt>
                <c:pt idx="58">
                  <c:v>1123.7474999999999</c:v>
                </c:pt>
                <c:pt idx="59">
                  <c:v>1151.9875</c:v>
                </c:pt>
                <c:pt idx="60">
                  <c:v>1191.54</c:v>
                </c:pt>
                <c:pt idx="61">
                  <c:v>1211.8824999999999</c:v>
                </c:pt>
                <c:pt idx="62">
                  <c:v>1199.68333333333</c:v>
                </c:pt>
                <c:pt idx="63">
                  <c:v>1139.7366666666701</c:v>
                </c:pt>
                <c:pt idx="64">
                  <c:v>1103.22</c:v>
                </c:pt>
                <c:pt idx="65">
                  <c:v>1064.434</c:v>
                </c:pt>
                <c:pt idx="66">
                  <c:v>1060.605</c:v>
                </c:pt>
                <c:pt idx="67">
                  <c:v>1053.24</c:v>
                </c:pt>
                <c:pt idx="68">
                  <c:v>1029.75</c:v>
                </c:pt>
                <c:pt idx="69">
                  <c:v>1008.078</c:v>
                </c:pt>
                <c:pt idx="70">
                  <c:v>1011.9275</c:v>
                </c:pt>
                <c:pt idx="71">
                  <c:v>996.88250000000005</c:v>
                </c:pt>
                <c:pt idx="72">
                  <c:v>982.44</c:v>
                </c:pt>
                <c:pt idx="73">
                  <c:v>987.05499999999995</c:v>
                </c:pt>
                <c:pt idx="74">
                  <c:v>991.23800000000006</c:v>
                </c:pt>
                <c:pt idx="75">
                  <c:v>956.77333333333297</c:v>
                </c:pt>
                <c:pt idx="76">
                  <c:v>934.08</c:v>
                </c:pt>
                <c:pt idx="77">
                  <c:v>902.64400000000001</c:v>
                </c:pt>
                <c:pt idx="78">
                  <c:v>913.62333333333299</c:v>
                </c:pt>
                <c:pt idx="79">
                  <c:v>943.53</c:v>
                </c:pt>
                <c:pt idx="80">
                  <c:v>1040.056</c:v>
                </c:pt>
                <c:pt idx="81">
                  <c:v>1213.0925</c:v>
                </c:pt>
                <c:pt idx="82">
                  <c:v>1313.3050000000001</c:v>
                </c:pt>
                <c:pt idx="83">
                  <c:v>1315.874</c:v>
                </c:pt>
                <c:pt idx="84">
                  <c:v>1304.9649999999999</c:v>
                </c:pt>
                <c:pt idx="85">
                  <c:v>1263.722</c:v>
                </c:pt>
                <c:pt idx="86">
                  <c:v>1225.7175</c:v>
                </c:pt>
                <c:pt idx="87">
                  <c:v>1177.1600000000001</c:v>
                </c:pt>
                <c:pt idx="88">
                  <c:v>1148.6500000000001</c:v>
                </c:pt>
                <c:pt idx="89">
                  <c:v>1107.2175</c:v>
                </c:pt>
                <c:pt idx="90">
                  <c:v>1122.4324999999999</c:v>
                </c:pt>
                <c:pt idx="91">
                  <c:v>1146.4733333333299</c:v>
                </c:pt>
                <c:pt idx="92">
                  <c:v>1110.462</c:v>
                </c:pt>
                <c:pt idx="93">
                  <c:v>1103.1224999999999</c:v>
                </c:pt>
                <c:pt idx="94">
                  <c:v>1069.4639999999999</c:v>
                </c:pt>
                <c:pt idx="95">
                  <c:v>1023.5675</c:v>
                </c:pt>
                <c:pt idx="96">
                  <c:v>1061.0325</c:v>
                </c:pt>
                <c:pt idx="97">
                  <c:v>1119.7280000000001</c:v>
                </c:pt>
                <c:pt idx="98">
                  <c:v>1108.3025</c:v>
                </c:pt>
                <c:pt idx="99">
                  <c:v>1008.6</c:v>
                </c:pt>
                <c:pt idx="100">
                  <c:v>1040.076</c:v>
                </c:pt>
                <c:pt idx="101">
                  <c:v>1063.1275000000001</c:v>
                </c:pt>
                <c:pt idx="102">
                  <c:v>1129.836</c:v>
                </c:pt>
                <c:pt idx="103">
                  <c:v>1146.17</c:v>
                </c:pt>
                <c:pt idx="104">
                  <c:v>1070.3074999999999</c:v>
                </c:pt>
                <c:pt idx="105">
                  <c:v>1068.7639999999999</c:v>
                </c:pt>
                <c:pt idx="106">
                  <c:v>1095.8599999999999</c:v>
                </c:pt>
                <c:pt idx="107">
                  <c:v>1099.3924999999999</c:v>
                </c:pt>
                <c:pt idx="108">
                  <c:v>1092.3924999999999</c:v>
                </c:pt>
                <c:pt idx="109">
                  <c:v>1107.846</c:v>
                </c:pt>
                <c:pt idx="110">
                  <c:v>1107.105</c:v>
                </c:pt>
                <c:pt idx="111">
                  <c:v>1029.76</c:v>
                </c:pt>
                <c:pt idx="112">
                  <c:v>1046.6224999999999</c:v>
                </c:pt>
                <c:pt idx="113">
                  <c:v>1038.4880000000001</c:v>
                </c:pt>
                <c:pt idx="114">
                  <c:v>1060.5650000000001</c:v>
                </c:pt>
                <c:pt idx="115">
                  <c:v>1073.5266666666701</c:v>
                </c:pt>
                <c:pt idx="116">
                  <c:v>1044.2125000000001</c:v>
                </c:pt>
                <c:pt idx="117">
                  <c:v>948.24800000000005</c:v>
                </c:pt>
                <c:pt idx="118">
                  <c:v>886.38750000000005</c:v>
                </c:pt>
                <c:pt idx="119">
                  <c:v>837.64</c:v>
                </c:pt>
                <c:pt idx="120">
                  <c:v>819.17600000000004</c:v>
                </c:pt>
              </c:numCache>
            </c:numRef>
          </c:val>
        </c:ser>
        <c:marker val="1"/>
        <c:axId val="135742592"/>
        <c:axId val="135744128"/>
      </c:lineChart>
      <c:dateAx>
        <c:axId val="135742592"/>
        <c:scaling>
          <c:orientation val="minMax"/>
        </c:scaling>
        <c:axPos val="b"/>
        <c:numFmt formatCode="yyyy\-m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44128"/>
        <c:crosses val="autoZero"/>
        <c:auto val="1"/>
        <c:lblOffset val="100"/>
        <c:baseTimeUnit val="months"/>
      </c:dateAx>
      <c:valAx>
        <c:axId val="135744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4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Baltic</a:t>
            </a:r>
            <a:r>
              <a:rPr lang="en-US" baseline="0"/>
              <a:t> Dry Freight Index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'FREIGHT INDICIES'!$A$3:$A$649</c:f>
              <c:numCache>
                <c:formatCode>dd/mm/yyyy;@</c:formatCode>
                <c:ptCount val="647"/>
                <c:pt idx="0">
                  <c:v>42216</c:v>
                </c:pt>
                <c:pt idx="1">
                  <c:v>42215</c:v>
                </c:pt>
                <c:pt idx="2">
                  <c:v>42214</c:v>
                </c:pt>
                <c:pt idx="3">
                  <c:v>42213</c:v>
                </c:pt>
                <c:pt idx="4">
                  <c:v>42212</c:v>
                </c:pt>
                <c:pt idx="5">
                  <c:v>42209</c:v>
                </c:pt>
                <c:pt idx="6">
                  <c:v>42208</c:v>
                </c:pt>
                <c:pt idx="7">
                  <c:v>42207</c:v>
                </c:pt>
                <c:pt idx="8">
                  <c:v>42206</c:v>
                </c:pt>
                <c:pt idx="9">
                  <c:v>42205</c:v>
                </c:pt>
                <c:pt idx="10">
                  <c:v>42202</c:v>
                </c:pt>
                <c:pt idx="11">
                  <c:v>42201</c:v>
                </c:pt>
                <c:pt idx="12">
                  <c:v>42200</c:v>
                </c:pt>
                <c:pt idx="13">
                  <c:v>42199</c:v>
                </c:pt>
                <c:pt idx="14">
                  <c:v>42198</c:v>
                </c:pt>
                <c:pt idx="15">
                  <c:v>42195</c:v>
                </c:pt>
                <c:pt idx="16">
                  <c:v>42194</c:v>
                </c:pt>
                <c:pt idx="17">
                  <c:v>42193</c:v>
                </c:pt>
                <c:pt idx="18">
                  <c:v>42192</c:v>
                </c:pt>
                <c:pt idx="19">
                  <c:v>42191</c:v>
                </c:pt>
                <c:pt idx="20">
                  <c:v>42188</c:v>
                </c:pt>
                <c:pt idx="21">
                  <c:v>42187</c:v>
                </c:pt>
                <c:pt idx="22">
                  <c:v>42186</c:v>
                </c:pt>
                <c:pt idx="23">
                  <c:v>42185</c:v>
                </c:pt>
                <c:pt idx="24">
                  <c:v>42184</c:v>
                </c:pt>
                <c:pt idx="25">
                  <c:v>42181</c:v>
                </c:pt>
                <c:pt idx="26">
                  <c:v>42180</c:v>
                </c:pt>
                <c:pt idx="27">
                  <c:v>42179</c:v>
                </c:pt>
                <c:pt idx="28">
                  <c:v>42178</c:v>
                </c:pt>
                <c:pt idx="29">
                  <c:v>42177</c:v>
                </c:pt>
                <c:pt idx="30">
                  <c:v>42174</c:v>
                </c:pt>
                <c:pt idx="31">
                  <c:v>42173</c:v>
                </c:pt>
                <c:pt idx="32">
                  <c:v>42172</c:v>
                </c:pt>
                <c:pt idx="33">
                  <c:v>42171</c:v>
                </c:pt>
                <c:pt idx="34">
                  <c:v>42170</c:v>
                </c:pt>
                <c:pt idx="35">
                  <c:v>42167</c:v>
                </c:pt>
                <c:pt idx="36">
                  <c:v>42166</c:v>
                </c:pt>
                <c:pt idx="37">
                  <c:v>42165</c:v>
                </c:pt>
                <c:pt idx="38">
                  <c:v>42164</c:v>
                </c:pt>
                <c:pt idx="39">
                  <c:v>42163</c:v>
                </c:pt>
                <c:pt idx="40">
                  <c:v>42160</c:v>
                </c:pt>
                <c:pt idx="41">
                  <c:v>42159</c:v>
                </c:pt>
                <c:pt idx="42">
                  <c:v>42158</c:v>
                </c:pt>
                <c:pt idx="43">
                  <c:v>42157</c:v>
                </c:pt>
                <c:pt idx="44">
                  <c:v>42156</c:v>
                </c:pt>
                <c:pt idx="45">
                  <c:v>42153</c:v>
                </c:pt>
                <c:pt idx="46">
                  <c:v>42152</c:v>
                </c:pt>
                <c:pt idx="47">
                  <c:v>42151</c:v>
                </c:pt>
                <c:pt idx="48">
                  <c:v>42150</c:v>
                </c:pt>
                <c:pt idx="49">
                  <c:v>42146</c:v>
                </c:pt>
                <c:pt idx="50">
                  <c:v>42145</c:v>
                </c:pt>
                <c:pt idx="51">
                  <c:v>42144</c:v>
                </c:pt>
                <c:pt idx="52">
                  <c:v>42143</c:v>
                </c:pt>
                <c:pt idx="53">
                  <c:v>42142</c:v>
                </c:pt>
                <c:pt idx="54">
                  <c:v>42139</c:v>
                </c:pt>
                <c:pt idx="55">
                  <c:v>42138</c:v>
                </c:pt>
                <c:pt idx="56">
                  <c:v>42137</c:v>
                </c:pt>
                <c:pt idx="57">
                  <c:v>42136</c:v>
                </c:pt>
                <c:pt idx="58">
                  <c:v>42135</c:v>
                </c:pt>
                <c:pt idx="59">
                  <c:v>42132</c:v>
                </c:pt>
                <c:pt idx="60">
                  <c:v>42131</c:v>
                </c:pt>
                <c:pt idx="61">
                  <c:v>42130</c:v>
                </c:pt>
                <c:pt idx="62">
                  <c:v>42129</c:v>
                </c:pt>
                <c:pt idx="63">
                  <c:v>42125</c:v>
                </c:pt>
                <c:pt idx="64">
                  <c:v>42124</c:v>
                </c:pt>
                <c:pt idx="65">
                  <c:v>42123</c:v>
                </c:pt>
                <c:pt idx="66">
                  <c:v>42122</c:v>
                </c:pt>
                <c:pt idx="67">
                  <c:v>42121</c:v>
                </c:pt>
                <c:pt idx="68">
                  <c:v>42118</c:v>
                </c:pt>
                <c:pt idx="69">
                  <c:v>42117</c:v>
                </c:pt>
                <c:pt idx="70">
                  <c:v>42116</c:v>
                </c:pt>
                <c:pt idx="71">
                  <c:v>42115</c:v>
                </c:pt>
                <c:pt idx="72">
                  <c:v>42114</c:v>
                </c:pt>
                <c:pt idx="73">
                  <c:v>42111</c:v>
                </c:pt>
                <c:pt idx="74">
                  <c:v>42110</c:v>
                </c:pt>
                <c:pt idx="75">
                  <c:v>42109</c:v>
                </c:pt>
                <c:pt idx="76">
                  <c:v>42108</c:v>
                </c:pt>
                <c:pt idx="77">
                  <c:v>42107</c:v>
                </c:pt>
                <c:pt idx="78">
                  <c:v>42104</c:v>
                </c:pt>
                <c:pt idx="79">
                  <c:v>42103</c:v>
                </c:pt>
                <c:pt idx="80">
                  <c:v>42102</c:v>
                </c:pt>
                <c:pt idx="81">
                  <c:v>42101</c:v>
                </c:pt>
                <c:pt idx="82">
                  <c:v>42096</c:v>
                </c:pt>
                <c:pt idx="83">
                  <c:v>42095</c:v>
                </c:pt>
                <c:pt idx="84">
                  <c:v>42094</c:v>
                </c:pt>
                <c:pt idx="85">
                  <c:v>42093</c:v>
                </c:pt>
                <c:pt idx="86">
                  <c:v>42090</c:v>
                </c:pt>
                <c:pt idx="87">
                  <c:v>42089</c:v>
                </c:pt>
                <c:pt idx="88">
                  <c:v>42088</c:v>
                </c:pt>
                <c:pt idx="89">
                  <c:v>42087</c:v>
                </c:pt>
                <c:pt idx="90">
                  <c:v>42086</c:v>
                </c:pt>
                <c:pt idx="91">
                  <c:v>42083</c:v>
                </c:pt>
                <c:pt idx="92">
                  <c:v>42082</c:v>
                </c:pt>
                <c:pt idx="93">
                  <c:v>42081</c:v>
                </c:pt>
                <c:pt idx="94">
                  <c:v>42080</c:v>
                </c:pt>
                <c:pt idx="95">
                  <c:v>42079</c:v>
                </c:pt>
                <c:pt idx="96">
                  <c:v>42076</c:v>
                </c:pt>
                <c:pt idx="97">
                  <c:v>42075</c:v>
                </c:pt>
                <c:pt idx="98">
                  <c:v>42074</c:v>
                </c:pt>
                <c:pt idx="99">
                  <c:v>42073</c:v>
                </c:pt>
                <c:pt idx="100">
                  <c:v>42072</c:v>
                </c:pt>
                <c:pt idx="101">
                  <c:v>42069</c:v>
                </c:pt>
                <c:pt idx="102" formatCode="m/d/yyyy">
                  <c:v>42068</c:v>
                </c:pt>
                <c:pt idx="103" formatCode="m/d/yyyy">
                  <c:v>42067</c:v>
                </c:pt>
                <c:pt idx="104" formatCode="m/d/yyyy">
                  <c:v>42066</c:v>
                </c:pt>
                <c:pt idx="105" formatCode="m/d/yyyy">
                  <c:v>42065</c:v>
                </c:pt>
                <c:pt idx="106" formatCode="m/d/yyyy">
                  <c:v>42062</c:v>
                </c:pt>
                <c:pt idx="107" formatCode="m/d/yyyy">
                  <c:v>42061</c:v>
                </c:pt>
                <c:pt idx="108" formatCode="m/d/yyyy">
                  <c:v>42060</c:v>
                </c:pt>
                <c:pt idx="109" formatCode="m/d/yyyy">
                  <c:v>42059</c:v>
                </c:pt>
                <c:pt idx="110" formatCode="m/d/yyyy">
                  <c:v>42058</c:v>
                </c:pt>
                <c:pt idx="111" formatCode="m/d/yyyy">
                  <c:v>42055</c:v>
                </c:pt>
                <c:pt idx="112" formatCode="m/d/yyyy">
                  <c:v>42054</c:v>
                </c:pt>
                <c:pt idx="113" formatCode="m/d/yyyy">
                  <c:v>42053</c:v>
                </c:pt>
                <c:pt idx="114" formatCode="m/d/yyyy">
                  <c:v>42052</c:v>
                </c:pt>
                <c:pt idx="115" formatCode="m/d/yyyy">
                  <c:v>42051</c:v>
                </c:pt>
                <c:pt idx="116" formatCode="m/d/yyyy">
                  <c:v>42048</c:v>
                </c:pt>
                <c:pt idx="117" formatCode="m/d/yyyy">
                  <c:v>42047</c:v>
                </c:pt>
                <c:pt idx="118" formatCode="m/d/yyyy">
                  <c:v>42046</c:v>
                </c:pt>
                <c:pt idx="119" formatCode="m/d/yyyy">
                  <c:v>42045</c:v>
                </c:pt>
                <c:pt idx="120" formatCode="m/d/yyyy">
                  <c:v>42044</c:v>
                </c:pt>
                <c:pt idx="121" formatCode="m/d/yyyy">
                  <c:v>42041</c:v>
                </c:pt>
                <c:pt idx="122" formatCode="m/d/yyyy">
                  <c:v>42040</c:v>
                </c:pt>
                <c:pt idx="123" formatCode="m/d/yyyy">
                  <c:v>42039</c:v>
                </c:pt>
                <c:pt idx="124" formatCode="m/d/yyyy">
                  <c:v>42038</c:v>
                </c:pt>
                <c:pt idx="125" formatCode="m/d/yyyy">
                  <c:v>42037</c:v>
                </c:pt>
                <c:pt idx="126" formatCode="m/d/yyyy">
                  <c:v>42034</c:v>
                </c:pt>
                <c:pt idx="127" formatCode="m/d/yyyy">
                  <c:v>42033</c:v>
                </c:pt>
                <c:pt idx="128" formatCode="m/d/yyyy">
                  <c:v>42032</c:v>
                </c:pt>
                <c:pt idx="129" formatCode="m/d/yyyy">
                  <c:v>42031</c:v>
                </c:pt>
                <c:pt idx="130" formatCode="m/d/yyyy">
                  <c:v>42030</c:v>
                </c:pt>
                <c:pt idx="131" formatCode="m/d/yyyy">
                  <c:v>42027</c:v>
                </c:pt>
                <c:pt idx="132" formatCode="m/d/yyyy">
                  <c:v>42026</c:v>
                </c:pt>
                <c:pt idx="133" formatCode="m/d/yyyy">
                  <c:v>42025</c:v>
                </c:pt>
                <c:pt idx="134" formatCode="m/d/yyyy">
                  <c:v>42024</c:v>
                </c:pt>
                <c:pt idx="135" formatCode="m/d/yyyy">
                  <c:v>42023</c:v>
                </c:pt>
                <c:pt idx="136" formatCode="m/d/yyyy">
                  <c:v>42020</c:v>
                </c:pt>
                <c:pt idx="137" formatCode="m/d/yyyy">
                  <c:v>42019</c:v>
                </c:pt>
                <c:pt idx="138" formatCode="m/d/yyyy">
                  <c:v>42018</c:v>
                </c:pt>
                <c:pt idx="139" formatCode="m/d/yyyy">
                  <c:v>42017</c:v>
                </c:pt>
                <c:pt idx="140" formatCode="m/d/yyyy">
                  <c:v>42016</c:v>
                </c:pt>
                <c:pt idx="141" formatCode="m/d/yyyy">
                  <c:v>42013</c:v>
                </c:pt>
                <c:pt idx="142" formatCode="m/d/yyyy">
                  <c:v>42012</c:v>
                </c:pt>
                <c:pt idx="143" formatCode="m/d/yyyy">
                  <c:v>42011</c:v>
                </c:pt>
                <c:pt idx="144" formatCode="m/d/yyyy">
                  <c:v>42010</c:v>
                </c:pt>
                <c:pt idx="145" formatCode="m/d/yyyy">
                  <c:v>42009</c:v>
                </c:pt>
                <c:pt idx="146" formatCode="m/d/yyyy">
                  <c:v>42006</c:v>
                </c:pt>
                <c:pt idx="147" formatCode="m/d/yyyy">
                  <c:v>41997</c:v>
                </c:pt>
                <c:pt idx="148" formatCode="m/d/yyyy">
                  <c:v>41996</c:v>
                </c:pt>
                <c:pt idx="149" formatCode="m/d/yyyy">
                  <c:v>41995</c:v>
                </c:pt>
                <c:pt idx="150" formatCode="m/d/yyyy">
                  <c:v>41992</c:v>
                </c:pt>
                <c:pt idx="151" formatCode="m/d/yyyy">
                  <c:v>41991</c:v>
                </c:pt>
                <c:pt idx="152" formatCode="m/d/yyyy">
                  <c:v>41990</c:v>
                </c:pt>
                <c:pt idx="153" formatCode="m/d/yyyy">
                  <c:v>41989</c:v>
                </c:pt>
                <c:pt idx="154" formatCode="m/d/yyyy">
                  <c:v>41988</c:v>
                </c:pt>
                <c:pt idx="155" formatCode="m/d/yyyy">
                  <c:v>41985</c:v>
                </c:pt>
                <c:pt idx="156" formatCode="m/d/yyyy">
                  <c:v>41984</c:v>
                </c:pt>
                <c:pt idx="157" formatCode="m/d/yyyy">
                  <c:v>41983</c:v>
                </c:pt>
                <c:pt idx="158" formatCode="m/d/yyyy">
                  <c:v>41982</c:v>
                </c:pt>
                <c:pt idx="159" formatCode="m/d/yyyy">
                  <c:v>41981</c:v>
                </c:pt>
                <c:pt idx="160" formatCode="m/d/yyyy">
                  <c:v>41978</c:v>
                </c:pt>
                <c:pt idx="161" formatCode="m/d/yyyy">
                  <c:v>41977</c:v>
                </c:pt>
                <c:pt idx="162" formatCode="m/d/yyyy">
                  <c:v>41976</c:v>
                </c:pt>
                <c:pt idx="163" formatCode="m/d/yyyy">
                  <c:v>41975</c:v>
                </c:pt>
                <c:pt idx="164" formatCode="m/d/yyyy">
                  <c:v>41974</c:v>
                </c:pt>
                <c:pt idx="165" formatCode="m/d/yyyy">
                  <c:v>41971</c:v>
                </c:pt>
                <c:pt idx="166" formatCode="m/d/yyyy">
                  <c:v>41970</c:v>
                </c:pt>
                <c:pt idx="167" formatCode="m/d/yyyy">
                  <c:v>41969</c:v>
                </c:pt>
                <c:pt idx="168" formatCode="m/d/yyyy">
                  <c:v>41968</c:v>
                </c:pt>
                <c:pt idx="169" formatCode="m/d/yyyy">
                  <c:v>41967</c:v>
                </c:pt>
                <c:pt idx="170" formatCode="m/d/yyyy">
                  <c:v>41964</c:v>
                </c:pt>
                <c:pt idx="171" formatCode="m/d/yyyy">
                  <c:v>41963</c:v>
                </c:pt>
                <c:pt idx="172" formatCode="m/d/yyyy">
                  <c:v>41962</c:v>
                </c:pt>
                <c:pt idx="173" formatCode="m/d/yyyy">
                  <c:v>41961</c:v>
                </c:pt>
                <c:pt idx="174" formatCode="m/d/yyyy">
                  <c:v>41960</c:v>
                </c:pt>
                <c:pt idx="175" formatCode="m/d/yyyy">
                  <c:v>41957</c:v>
                </c:pt>
                <c:pt idx="176" formatCode="m/d/yyyy">
                  <c:v>41956</c:v>
                </c:pt>
                <c:pt idx="177" formatCode="m/d/yyyy">
                  <c:v>41955</c:v>
                </c:pt>
                <c:pt idx="178" formatCode="m/d/yyyy">
                  <c:v>41954</c:v>
                </c:pt>
                <c:pt idx="179" formatCode="m/d/yyyy">
                  <c:v>41953</c:v>
                </c:pt>
                <c:pt idx="180" formatCode="m/d/yyyy">
                  <c:v>41950</c:v>
                </c:pt>
                <c:pt idx="181" formatCode="m/d/yyyy">
                  <c:v>41949</c:v>
                </c:pt>
                <c:pt idx="182" formatCode="m/d/yyyy">
                  <c:v>41948</c:v>
                </c:pt>
                <c:pt idx="183" formatCode="m/d/yyyy">
                  <c:v>41947</c:v>
                </c:pt>
                <c:pt idx="184" formatCode="m/d/yyyy">
                  <c:v>41946</c:v>
                </c:pt>
                <c:pt idx="185" formatCode="m/d/yyyy">
                  <c:v>41943</c:v>
                </c:pt>
                <c:pt idx="186" formatCode="m/d/yyyy">
                  <c:v>41942</c:v>
                </c:pt>
                <c:pt idx="187" formatCode="m/d/yyyy">
                  <c:v>41941</c:v>
                </c:pt>
                <c:pt idx="188" formatCode="m/d/yyyy">
                  <c:v>41940</c:v>
                </c:pt>
                <c:pt idx="189" formatCode="m/d/yyyy">
                  <c:v>41939</c:v>
                </c:pt>
                <c:pt idx="190" formatCode="m/d/yyyy">
                  <c:v>41936</c:v>
                </c:pt>
                <c:pt idx="191" formatCode="m/d/yyyy">
                  <c:v>41935</c:v>
                </c:pt>
                <c:pt idx="192" formatCode="m/d/yyyy">
                  <c:v>41934</c:v>
                </c:pt>
                <c:pt idx="193" formatCode="m/d/yyyy">
                  <c:v>41933</c:v>
                </c:pt>
                <c:pt idx="194" formatCode="m/d/yyyy">
                  <c:v>41932</c:v>
                </c:pt>
                <c:pt idx="195" formatCode="m/d/yyyy">
                  <c:v>41929</c:v>
                </c:pt>
                <c:pt idx="196" formatCode="m/d/yyyy">
                  <c:v>41928</c:v>
                </c:pt>
                <c:pt idx="197" formatCode="m/d/yyyy">
                  <c:v>41927</c:v>
                </c:pt>
                <c:pt idx="198" formatCode="m/d/yyyy">
                  <c:v>41926</c:v>
                </c:pt>
                <c:pt idx="199" formatCode="m/d/yyyy">
                  <c:v>41925</c:v>
                </c:pt>
                <c:pt idx="200" formatCode="m/d/yyyy">
                  <c:v>41922</c:v>
                </c:pt>
                <c:pt idx="201" formatCode="m/d/yyyy">
                  <c:v>41921</c:v>
                </c:pt>
                <c:pt idx="202" formatCode="m/d/yyyy">
                  <c:v>41920</c:v>
                </c:pt>
                <c:pt idx="203" formatCode="m/d/yyyy">
                  <c:v>41919</c:v>
                </c:pt>
                <c:pt idx="204" formatCode="m/d/yyyy">
                  <c:v>41918</c:v>
                </c:pt>
                <c:pt idx="205" formatCode="m/d/yyyy">
                  <c:v>41915</c:v>
                </c:pt>
                <c:pt idx="206" formatCode="m/d/yyyy">
                  <c:v>41914</c:v>
                </c:pt>
                <c:pt idx="207" formatCode="m/d/yyyy">
                  <c:v>41913</c:v>
                </c:pt>
                <c:pt idx="208" formatCode="m/d/yyyy">
                  <c:v>41912</c:v>
                </c:pt>
                <c:pt idx="209" formatCode="m/d/yyyy">
                  <c:v>41911</c:v>
                </c:pt>
                <c:pt idx="210" formatCode="m/d/yyyy">
                  <c:v>41908</c:v>
                </c:pt>
                <c:pt idx="211" formatCode="m/d/yyyy">
                  <c:v>41907</c:v>
                </c:pt>
                <c:pt idx="212" formatCode="m/d/yyyy">
                  <c:v>41906</c:v>
                </c:pt>
                <c:pt idx="213" formatCode="m/d/yyyy">
                  <c:v>41905</c:v>
                </c:pt>
                <c:pt idx="214" formatCode="m/d/yyyy">
                  <c:v>41904</c:v>
                </c:pt>
                <c:pt idx="215" formatCode="m/d/yyyy">
                  <c:v>41901</c:v>
                </c:pt>
                <c:pt idx="216" formatCode="m/d/yyyy">
                  <c:v>41900</c:v>
                </c:pt>
                <c:pt idx="217" formatCode="m/d/yyyy">
                  <c:v>41899</c:v>
                </c:pt>
                <c:pt idx="218" formatCode="m/d/yyyy">
                  <c:v>41898</c:v>
                </c:pt>
                <c:pt idx="219" formatCode="m/d/yyyy">
                  <c:v>41897</c:v>
                </c:pt>
                <c:pt idx="220" formatCode="m/d/yyyy">
                  <c:v>41894</c:v>
                </c:pt>
                <c:pt idx="221" formatCode="m/d/yyyy">
                  <c:v>41893</c:v>
                </c:pt>
                <c:pt idx="222" formatCode="m/d/yyyy">
                  <c:v>41892</c:v>
                </c:pt>
                <c:pt idx="223" formatCode="m/d/yyyy">
                  <c:v>41891</c:v>
                </c:pt>
                <c:pt idx="224" formatCode="m/d/yyyy">
                  <c:v>41890</c:v>
                </c:pt>
                <c:pt idx="225" formatCode="m/d/yyyy">
                  <c:v>41887</c:v>
                </c:pt>
                <c:pt idx="226" formatCode="m/d/yyyy">
                  <c:v>41886</c:v>
                </c:pt>
                <c:pt idx="227" formatCode="m/d/yyyy">
                  <c:v>41885</c:v>
                </c:pt>
                <c:pt idx="228" formatCode="m/d/yyyy">
                  <c:v>41884</c:v>
                </c:pt>
                <c:pt idx="229" formatCode="m/d/yyyy">
                  <c:v>41883</c:v>
                </c:pt>
                <c:pt idx="230" formatCode="m/d/yyyy">
                  <c:v>41880</c:v>
                </c:pt>
                <c:pt idx="231" formatCode="m/d/yyyy">
                  <c:v>41879</c:v>
                </c:pt>
                <c:pt idx="232" formatCode="m/d/yyyy">
                  <c:v>41878</c:v>
                </c:pt>
                <c:pt idx="233" formatCode="m/d/yyyy">
                  <c:v>41877</c:v>
                </c:pt>
                <c:pt idx="234" formatCode="m/d/yyyy">
                  <c:v>41873</c:v>
                </c:pt>
                <c:pt idx="235" formatCode="m/d/yyyy">
                  <c:v>41872</c:v>
                </c:pt>
                <c:pt idx="236" formatCode="m/d/yyyy">
                  <c:v>41871</c:v>
                </c:pt>
                <c:pt idx="237" formatCode="m/d/yyyy">
                  <c:v>41870</c:v>
                </c:pt>
                <c:pt idx="238" formatCode="m/d/yyyy">
                  <c:v>41869</c:v>
                </c:pt>
                <c:pt idx="239" formatCode="m/d/yyyy">
                  <c:v>41866</c:v>
                </c:pt>
                <c:pt idx="240" formatCode="m/d/yyyy">
                  <c:v>41865</c:v>
                </c:pt>
                <c:pt idx="241" formatCode="m/d/yyyy">
                  <c:v>41864</c:v>
                </c:pt>
                <c:pt idx="242" formatCode="m/d/yyyy">
                  <c:v>41863</c:v>
                </c:pt>
                <c:pt idx="243" formatCode="m/d/yyyy">
                  <c:v>41862</c:v>
                </c:pt>
                <c:pt idx="244" formatCode="m/d/yyyy">
                  <c:v>41859</c:v>
                </c:pt>
                <c:pt idx="245" formatCode="m/d/yyyy">
                  <c:v>41858</c:v>
                </c:pt>
                <c:pt idx="246" formatCode="m/d/yyyy">
                  <c:v>41857</c:v>
                </c:pt>
                <c:pt idx="247" formatCode="m/d/yyyy">
                  <c:v>41856</c:v>
                </c:pt>
                <c:pt idx="248" formatCode="m/d/yyyy">
                  <c:v>41855</c:v>
                </c:pt>
                <c:pt idx="249" formatCode="m/d/yyyy">
                  <c:v>41852</c:v>
                </c:pt>
                <c:pt idx="250" formatCode="m/d/yyyy">
                  <c:v>41851</c:v>
                </c:pt>
                <c:pt idx="251" formatCode="m/d/yyyy">
                  <c:v>41850</c:v>
                </c:pt>
                <c:pt idx="252" formatCode="m/d/yyyy">
                  <c:v>41849</c:v>
                </c:pt>
                <c:pt idx="253" formatCode="m/d/yyyy">
                  <c:v>41848</c:v>
                </c:pt>
                <c:pt idx="254" formatCode="m/d/yyyy">
                  <c:v>41845</c:v>
                </c:pt>
                <c:pt idx="255" formatCode="m/d/yyyy">
                  <c:v>41844</c:v>
                </c:pt>
                <c:pt idx="256" formatCode="m/d/yyyy">
                  <c:v>41843</c:v>
                </c:pt>
                <c:pt idx="257" formatCode="m/d/yyyy">
                  <c:v>41842</c:v>
                </c:pt>
                <c:pt idx="258" formatCode="m/d/yyyy">
                  <c:v>41841</c:v>
                </c:pt>
                <c:pt idx="259" formatCode="m/d/yyyy">
                  <c:v>41838</c:v>
                </c:pt>
                <c:pt idx="260" formatCode="m/d/yyyy">
                  <c:v>41837</c:v>
                </c:pt>
                <c:pt idx="261" formatCode="m/d/yyyy">
                  <c:v>41836</c:v>
                </c:pt>
                <c:pt idx="262" formatCode="m/d/yyyy">
                  <c:v>41835</c:v>
                </c:pt>
                <c:pt idx="263" formatCode="m/d/yyyy">
                  <c:v>41834</c:v>
                </c:pt>
                <c:pt idx="264" formatCode="m/d/yyyy">
                  <c:v>41831</c:v>
                </c:pt>
                <c:pt idx="265" formatCode="m/d/yyyy">
                  <c:v>41830</c:v>
                </c:pt>
                <c:pt idx="266" formatCode="m/d/yyyy">
                  <c:v>41829</c:v>
                </c:pt>
                <c:pt idx="267" formatCode="m/d/yyyy">
                  <c:v>41828</c:v>
                </c:pt>
                <c:pt idx="268" formatCode="m/d/yyyy">
                  <c:v>41827</c:v>
                </c:pt>
                <c:pt idx="269" formatCode="m/d/yyyy">
                  <c:v>41824</c:v>
                </c:pt>
                <c:pt idx="270" formatCode="m/d/yyyy">
                  <c:v>41823</c:v>
                </c:pt>
                <c:pt idx="271" formatCode="m/d/yyyy">
                  <c:v>41822</c:v>
                </c:pt>
                <c:pt idx="272" formatCode="m/d/yyyy">
                  <c:v>41821</c:v>
                </c:pt>
                <c:pt idx="273" formatCode="m/d/yyyy">
                  <c:v>41820</c:v>
                </c:pt>
                <c:pt idx="274" formatCode="m/d/yyyy">
                  <c:v>41817</c:v>
                </c:pt>
                <c:pt idx="275" formatCode="m/d/yyyy">
                  <c:v>41816</c:v>
                </c:pt>
                <c:pt idx="276" formatCode="m/d/yyyy">
                  <c:v>41815</c:v>
                </c:pt>
                <c:pt idx="277" formatCode="m/d/yyyy">
                  <c:v>41814</c:v>
                </c:pt>
                <c:pt idx="278" formatCode="m/d/yyyy">
                  <c:v>41813</c:v>
                </c:pt>
                <c:pt idx="279" formatCode="m/d/yyyy">
                  <c:v>41810</c:v>
                </c:pt>
                <c:pt idx="280" formatCode="m/d/yyyy">
                  <c:v>41809</c:v>
                </c:pt>
                <c:pt idx="281" formatCode="m/d/yyyy">
                  <c:v>41808</c:v>
                </c:pt>
                <c:pt idx="282" formatCode="m/d/yyyy">
                  <c:v>41807</c:v>
                </c:pt>
                <c:pt idx="283" formatCode="m/d/yyyy">
                  <c:v>41806</c:v>
                </c:pt>
                <c:pt idx="284" formatCode="m/d/yyyy">
                  <c:v>41803</c:v>
                </c:pt>
                <c:pt idx="285" formatCode="m/d/yyyy">
                  <c:v>41802</c:v>
                </c:pt>
                <c:pt idx="286" formatCode="m/d/yyyy">
                  <c:v>41801</c:v>
                </c:pt>
                <c:pt idx="287" formatCode="m/d/yyyy">
                  <c:v>41800</c:v>
                </c:pt>
                <c:pt idx="288" formatCode="m/d/yyyy">
                  <c:v>41799</c:v>
                </c:pt>
                <c:pt idx="289" formatCode="m/d/yyyy">
                  <c:v>41796</c:v>
                </c:pt>
                <c:pt idx="290" formatCode="m/d/yyyy">
                  <c:v>41795</c:v>
                </c:pt>
                <c:pt idx="291" formatCode="m/d/yyyy">
                  <c:v>41794</c:v>
                </c:pt>
                <c:pt idx="292" formatCode="m/d/yyyy">
                  <c:v>41793</c:v>
                </c:pt>
                <c:pt idx="293" formatCode="m/d/yyyy">
                  <c:v>41792</c:v>
                </c:pt>
                <c:pt idx="294" formatCode="m/d/yyyy">
                  <c:v>41789</c:v>
                </c:pt>
                <c:pt idx="295" formatCode="m/d/yyyy">
                  <c:v>41788</c:v>
                </c:pt>
                <c:pt idx="296" formatCode="m/d/yyyy">
                  <c:v>41787</c:v>
                </c:pt>
                <c:pt idx="297" formatCode="m/d/yyyy">
                  <c:v>41786</c:v>
                </c:pt>
                <c:pt idx="298" formatCode="m/d/yyyy">
                  <c:v>41782</c:v>
                </c:pt>
                <c:pt idx="299" formatCode="m/d/yyyy">
                  <c:v>41781</c:v>
                </c:pt>
                <c:pt idx="300" formatCode="m/d/yyyy">
                  <c:v>41780</c:v>
                </c:pt>
                <c:pt idx="301" formatCode="m/d/yyyy">
                  <c:v>41779</c:v>
                </c:pt>
                <c:pt idx="302" formatCode="m/d/yyyy">
                  <c:v>41778</c:v>
                </c:pt>
                <c:pt idx="303" formatCode="m/d/yyyy">
                  <c:v>41775</c:v>
                </c:pt>
                <c:pt idx="304" formatCode="m/d/yyyy">
                  <c:v>41774</c:v>
                </c:pt>
                <c:pt idx="305" formatCode="m/d/yyyy">
                  <c:v>41773</c:v>
                </c:pt>
                <c:pt idx="306" formatCode="m/d/yyyy">
                  <c:v>41772</c:v>
                </c:pt>
                <c:pt idx="307" formatCode="m/d/yyyy">
                  <c:v>41771</c:v>
                </c:pt>
                <c:pt idx="308" formatCode="m/d/yyyy">
                  <c:v>41768</c:v>
                </c:pt>
                <c:pt idx="309" formatCode="m/d/yyyy">
                  <c:v>41767</c:v>
                </c:pt>
                <c:pt idx="310" formatCode="m/d/yyyy">
                  <c:v>41766</c:v>
                </c:pt>
                <c:pt idx="311" formatCode="m/d/yyyy">
                  <c:v>41765</c:v>
                </c:pt>
                <c:pt idx="312" formatCode="m/d/yyyy">
                  <c:v>41761</c:v>
                </c:pt>
                <c:pt idx="313" formatCode="m/d/yyyy">
                  <c:v>41760</c:v>
                </c:pt>
                <c:pt idx="314" formatCode="m/d/yyyy">
                  <c:v>41759</c:v>
                </c:pt>
                <c:pt idx="315" formatCode="m/d/yyyy">
                  <c:v>41758</c:v>
                </c:pt>
                <c:pt idx="316" formatCode="m/d/yyyy">
                  <c:v>41757</c:v>
                </c:pt>
                <c:pt idx="317" formatCode="m/d/yyyy">
                  <c:v>41754</c:v>
                </c:pt>
                <c:pt idx="318" formatCode="m/d/yyyy">
                  <c:v>41753</c:v>
                </c:pt>
                <c:pt idx="319" formatCode="m/d/yyyy">
                  <c:v>41752</c:v>
                </c:pt>
                <c:pt idx="320" formatCode="m/d/yyyy">
                  <c:v>41751</c:v>
                </c:pt>
                <c:pt idx="321" formatCode="m/d/yyyy">
                  <c:v>41746</c:v>
                </c:pt>
                <c:pt idx="322" formatCode="m/d/yyyy">
                  <c:v>41745</c:v>
                </c:pt>
                <c:pt idx="323" formatCode="m/d/yyyy">
                  <c:v>41744</c:v>
                </c:pt>
                <c:pt idx="324" formatCode="m/d/yyyy">
                  <c:v>41743</c:v>
                </c:pt>
                <c:pt idx="325" formatCode="m/d/yyyy">
                  <c:v>41740</c:v>
                </c:pt>
                <c:pt idx="326" formatCode="m/d/yyyy">
                  <c:v>41739</c:v>
                </c:pt>
                <c:pt idx="327" formatCode="m/d/yyyy">
                  <c:v>41738</c:v>
                </c:pt>
                <c:pt idx="328" formatCode="m/d/yyyy">
                  <c:v>41737</c:v>
                </c:pt>
                <c:pt idx="329" formatCode="m/d/yyyy">
                  <c:v>41736</c:v>
                </c:pt>
                <c:pt idx="330" formatCode="m/d/yyyy">
                  <c:v>41733</c:v>
                </c:pt>
                <c:pt idx="331" formatCode="m/d/yyyy">
                  <c:v>41732</c:v>
                </c:pt>
                <c:pt idx="332" formatCode="m/d/yyyy">
                  <c:v>41731</c:v>
                </c:pt>
                <c:pt idx="333" formatCode="m/d/yyyy">
                  <c:v>41730</c:v>
                </c:pt>
                <c:pt idx="334" formatCode="m/d/yyyy">
                  <c:v>41729</c:v>
                </c:pt>
                <c:pt idx="335" formatCode="m/d/yyyy">
                  <c:v>41726</c:v>
                </c:pt>
                <c:pt idx="336" formatCode="m/d/yyyy">
                  <c:v>41725</c:v>
                </c:pt>
                <c:pt idx="337" formatCode="m/d/yyyy">
                  <c:v>41724</c:v>
                </c:pt>
                <c:pt idx="338" formatCode="m/d/yyyy">
                  <c:v>41723</c:v>
                </c:pt>
                <c:pt idx="339" formatCode="m/d/yyyy">
                  <c:v>41722</c:v>
                </c:pt>
                <c:pt idx="340" formatCode="m/d/yyyy">
                  <c:v>41719</c:v>
                </c:pt>
                <c:pt idx="341" formatCode="m/d/yyyy">
                  <c:v>41718</c:v>
                </c:pt>
                <c:pt idx="342" formatCode="m/d/yyyy">
                  <c:v>41717</c:v>
                </c:pt>
                <c:pt idx="343" formatCode="m/d/yyyy">
                  <c:v>41716</c:v>
                </c:pt>
                <c:pt idx="344" formatCode="m/d/yyyy">
                  <c:v>41715</c:v>
                </c:pt>
                <c:pt idx="345" formatCode="m/d/yyyy">
                  <c:v>41712</c:v>
                </c:pt>
                <c:pt idx="346" formatCode="m/d/yyyy">
                  <c:v>41711</c:v>
                </c:pt>
                <c:pt idx="347" formatCode="m/d/yyyy">
                  <c:v>41710</c:v>
                </c:pt>
                <c:pt idx="348" formatCode="m/d/yyyy">
                  <c:v>41709</c:v>
                </c:pt>
                <c:pt idx="349" formatCode="m/d/yyyy">
                  <c:v>41708</c:v>
                </c:pt>
                <c:pt idx="350" formatCode="m/d/yyyy">
                  <c:v>41705</c:v>
                </c:pt>
                <c:pt idx="351" formatCode="m/d/yyyy">
                  <c:v>41704</c:v>
                </c:pt>
                <c:pt idx="352" formatCode="m/d/yyyy">
                  <c:v>41703</c:v>
                </c:pt>
                <c:pt idx="353" formatCode="m/d/yyyy">
                  <c:v>41702</c:v>
                </c:pt>
                <c:pt idx="354" formatCode="m/d/yyyy">
                  <c:v>41701</c:v>
                </c:pt>
                <c:pt idx="355" formatCode="m/d/yyyy">
                  <c:v>41698</c:v>
                </c:pt>
                <c:pt idx="356" formatCode="m/d/yyyy">
                  <c:v>41697</c:v>
                </c:pt>
                <c:pt idx="357" formatCode="m/d/yyyy">
                  <c:v>41696</c:v>
                </c:pt>
                <c:pt idx="358" formatCode="m/d/yyyy">
                  <c:v>41695</c:v>
                </c:pt>
                <c:pt idx="359" formatCode="m/d/yyyy">
                  <c:v>41694</c:v>
                </c:pt>
                <c:pt idx="360" formatCode="m/d/yyyy">
                  <c:v>41691</c:v>
                </c:pt>
                <c:pt idx="361" formatCode="m/d/yyyy">
                  <c:v>41690</c:v>
                </c:pt>
                <c:pt idx="362" formatCode="m/d/yyyy">
                  <c:v>41689</c:v>
                </c:pt>
                <c:pt idx="363" formatCode="m/d/yyyy">
                  <c:v>41688</c:v>
                </c:pt>
                <c:pt idx="364" formatCode="m/d/yyyy">
                  <c:v>41687</c:v>
                </c:pt>
                <c:pt idx="365" formatCode="m/d/yyyy">
                  <c:v>41684</c:v>
                </c:pt>
                <c:pt idx="366" formatCode="m/d/yyyy">
                  <c:v>41683</c:v>
                </c:pt>
                <c:pt idx="367" formatCode="m/d/yyyy">
                  <c:v>41682</c:v>
                </c:pt>
                <c:pt idx="368" formatCode="m/d/yyyy">
                  <c:v>41681</c:v>
                </c:pt>
                <c:pt idx="369" formatCode="m/d/yyyy">
                  <c:v>41680</c:v>
                </c:pt>
                <c:pt idx="370" formatCode="m/d/yyyy">
                  <c:v>41677</c:v>
                </c:pt>
                <c:pt idx="371" formatCode="m/d/yyyy">
                  <c:v>41676</c:v>
                </c:pt>
                <c:pt idx="372" formatCode="m/d/yyyy">
                  <c:v>41675</c:v>
                </c:pt>
                <c:pt idx="373" formatCode="m/d/yyyy">
                  <c:v>41674</c:v>
                </c:pt>
                <c:pt idx="374" formatCode="m/d/yyyy">
                  <c:v>41673</c:v>
                </c:pt>
                <c:pt idx="375" formatCode="m/d/yyyy">
                  <c:v>41670</c:v>
                </c:pt>
                <c:pt idx="376" formatCode="m/d/yyyy">
                  <c:v>41669</c:v>
                </c:pt>
                <c:pt idx="377" formatCode="m/d/yyyy">
                  <c:v>41668</c:v>
                </c:pt>
                <c:pt idx="378" formatCode="m/d/yyyy">
                  <c:v>41667</c:v>
                </c:pt>
                <c:pt idx="379" formatCode="m/d/yyyy">
                  <c:v>41666</c:v>
                </c:pt>
                <c:pt idx="380" formatCode="m/d/yyyy">
                  <c:v>41663</c:v>
                </c:pt>
                <c:pt idx="381" formatCode="m/d/yyyy">
                  <c:v>41662</c:v>
                </c:pt>
                <c:pt idx="382" formatCode="m/d/yyyy">
                  <c:v>41661</c:v>
                </c:pt>
                <c:pt idx="383" formatCode="m/d/yyyy">
                  <c:v>41660</c:v>
                </c:pt>
                <c:pt idx="384" formatCode="m/d/yyyy">
                  <c:v>41659</c:v>
                </c:pt>
                <c:pt idx="385" formatCode="m/d/yyyy">
                  <c:v>41656</c:v>
                </c:pt>
                <c:pt idx="386" formatCode="m/d/yyyy">
                  <c:v>41655</c:v>
                </c:pt>
                <c:pt idx="387" formatCode="m/d/yyyy">
                  <c:v>41654</c:v>
                </c:pt>
                <c:pt idx="388" formatCode="m/d/yyyy">
                  <c:v>41653</c:v>
                </c:pt>
                <c:pt idx="389" formatCode="m/d/yyyy">
                  <c:v>41652</c:v>
                </c:pt>
                <c:pt idx="390" formatCode="m/d/yyyy">
                  <c:v>41649</c:v>
                </c:pt>
                <c:pt idx="391" formatCode="m/d/yyyy">
                  <c:v>41648</c:v>
                </c:pt>
                <c:pt idx="392" formatCode="m/d/yyyy">
                  <c:v>41647</c:v>
                </c:pt>
                <c:pt idx="393" formatCode="m/d/yyyy">
                  <c:v>41646</c:v>
                </c:pt>
                <c:pt idx="394" formatCode="m/d/yyyy">
                  <c:v>41645</c:v>
                </c:pt>
                <c:pt idx="395" formatCode="m/d/yyyy">
                  <c:v>41642</c:v>
                </c:pt>
                <c:pt idx="396" formatCode="m/d/yyyy">
                  <c:v>41641</c:v>
                </c:pt>
                <c:pt idx="397" formatCode="m/d/yyyy">
                  <c:v>41632</c:v>
                </c:pt>
                <c:pt idx="398" formatCode="m/d/yyyy">
                  <c:v>41631</c:v>
                </c:pt>
                <c:pt idx="399" formatCode="m/d/yyyy">
                  <c:v>41628</c:v>
                </c:pt>
                <c:pt idx="400" formatCode="m/d/yyyy">
                  <c:v>41627</c:v>
                </c:pt>
                <c:pt idx="401" formatCode="m/d/yyyy">
                  <c:v>41626</c:v>
                </c:pt>
                <c:pt idx="402" formatCode="m/d/yyyy">
                  <c:v>41625</c:v>
                </c:pt>
                <c:pt idx="403" formatCode="m/d/yyyy">
                  <c:v>41624</c:v>
                </c:pt>
                <c:pt idx="404" formatCode="m/d/yyyy">
                  <c:v>41621</c:v>
                </c:pt>
                <c:pt idx="405" formatCode="m/d/yyyy">
                  <c:v>41620</c:v>
                </c:pt>
                <c:pt idx="406" formatCode="m/d/yyyy">
                  <c:v>41619</c:v>
                </c:pt>
                <c:pt idx="407" formatCode="m/d/yyyy">
                  <c:v>41618</c:v>
                </c:pt>
                <c:pt idx="408" formatCode="m/d/yyyy">
                  <c:v>41617</c:v>
                </c:pt>
                <c:pt idx="409" formatCode="m/d/yyyy">
                  <c:v>41614</c:v>
                </c:pt>
                <c:pt idx="410" formatCode="m/d/yyyy">
                  <c:v>41613</c:v>
                </c:pt>
                <c:pt idx="411" formatCode="m/d/yyyy">
                  <c:v>41612</c:v>
                </c:pt>
                <c:pt idx="412" formatCode="m/d/yyyy">
                  <c:v>41611</c:v>
                </c:pt>
                <c:pt idx="413" formatCode="m/d/yyyy">
                  <c:v>41610</c:v>
                </c:pt>
                <c:pt idx="414" formatCode="m/d/yyyy">
                  <c:v>41607</c:v>
                </c:pt>
                <c:pt idx="415" formatCode="m/d/yyyy">
                  <c:v>41606</c:v>
                </c:pt>
                <c:pt idx="416" formatCode="m/d/yyyy">
                  <c:v>41605</c:v>
                </c:pt>
                <c:pt idx="417" formatCode="m/d/yyyy">
                  <c:v>41604</c:v>
                </c:pt>
                <c:pt idx="418" formatCode="m/d/yyyy">
                  <c:v>41603</c:v>
                </c:pt>
                <c:pt idx="419" formatCode="m/d/yyyy">
                  <c:v>41600</c:v>
                </c:pt>
                <c:pt idx="420" formatCode="m/d/yyyy">
                  <c:v>41599</c:v>
                </c:pt>
                <c:pt idx="421" formatCode="m/d/yyyy">
                  <c:v>41598</c:v>
                </c:pt>
                <c:pt idx="422" formatCode="m/d/yyyy">
                  <c:v>41597</c:v>
                </c:pt>
                <c:pt idx="423" formatCode="m/d/yyyy">
                  <c:v>41596</c:v>
                </c:pt>
                <c:pt idx="424" formatCode="m/d/yyyy">
                  <c:v>41593</c:v>
                </c:pt>
                <c:pt idx="425" formatCode="m/d/yyyy">
                  <c:v>41592</c:v>
                </c:pt>
                <c:pt idx="426" formatCode="m/d/yyyy">
                  <c:v>41591</c:v>
                </c:pt>
                <c:pt idx="427" formatCode="m/d/yyyy">
                  <c:v>41590</c:v>
                </c:pt>
                <c:pt idx="428" formatCode="m/d/yyyy">
                  <c:v>41589</c:v>
                </c:pt>
                <c:pt idx="429" formatCode="m/d/yyyy">
                  <c:v>41586</c:v>
                </c:pt>
                <c:pt idx="430" formatCode="m/d/yyyy">
                  <c:v>41585</c:v>
                </c:pt>
                <c:pt idx="431" formatCode="m/d/yyyy">
                  <c:v>41584</c:v>
                </c:pt>
                <c:pt idx="432" formatCode="m/d/yyyy">
                  <c:v>41583</c:v>
                </c:pt>
                <c:pt idx="433" formatCode="m/d/yyyy">
                  <c:v>41582</c:v>
                </c:pt>
                <c:pt idx="434" formatCode="m/d/yyyy">
                  <c:v>41579</c:v>
                </c:pt>
                <c:pt idx="435" formatCode="m/d/yyyy">
                  <c:v>41578</c:v>
                </c:pt>
                <c:pt idx="436" formatCode="m/d/yyyy">
                  <c:v>41577</c:v>
                </c:pt>
                <c:pt idx="437" formatCode="m/d/yyyy">
                  <c:v>41576</c:v>
                </c:pt>
                <c:pt idx="438" formatCode="m/d/yyyy">
                  <c:v>41575</c:v>
                </c:pt>
                <c:pt idx="439" formatCode="m/d/yyyy">
                  <c:v>41572</c:v>
                </c:pt>
                <c:pt idx="440" formatCode="m/d/yyyy">
                  <c:v>41571</c:v>
                </c:pt>
                <c:pt idx="441" formatCode="m/d/yyyy">
                  <c:v>41570</c:v>
                </c:pt>
                <c:pt idx="442" formatCode="m/d/yyyy">
                  <c:v>41569</c:v>
                </c:pt>
                <c:pt idx="443" formatCode="m/d/yyyy">
                  <c:v>41568</c:v>
                </c:pt>
                <c:pt idx="444" formatCode="m/d/yyyy">
                  <c:v>41565</c:v>
                </c:pt>
                <c:pt idx="445" formatCode="m/d/yyyy">
                  <c:v>41564</c:v>
                </c:pt>
                <c:pt idx="446" formatCode="m/d/yyyy">
                  <c:v>41563</c:v>
                </c:pt>
                <c:pt idx="447" formatCode="m/d/yyyy">
                  <c:v>41562</c:v>
                </c:pt>
                <c:pt idx="448" formatCode="m/d/yyyy">
                  <c:v>41561</c:v>
                </c:pt>
                <c:pt idx="449" formatCode="m/d/yyyy">
                  <c:v>41558</c:v>
                </c:pt>
                <c:pt idx="450" formatCode="m/d/yyyy">
                  <c:v>41557</c:v>
                </c:pt>
                <c:pt idx="451" formatCode="m/d/yyyy">
                  <c:v>41556</c:v>
                </c:pt>
                <c:pt idx="452" formatCode="m/d/yyyy">
                  <c:v>41555</c:v>
                </c:pt>
                <c:pt idx="453" formatCode="m/d/yyyy">
                  <c:v>41554</c:v>
                </c:pt>
                <c:pt idx="454" formatCode="m/d/yyyy">
                  <c:v>41551</c:v>
                </c:pt>
                <c:pt idx="455" formatCode="m/d/yyyy">
                  <c:v>41550</c:v>
                </c:pt>
                <c:pt idx="456" formatCode="m/d/yyyy">
                  <c:v>41549</c:v>
                </c:pt>
                <c:pt idx="457" formatCode="m/d/yyyy">
                  <c:v>41548</c:v>
                </c:pt>
                <c:pt idx="458" formatCode="m/d/yyyy">
                  <c:v>41547</c:v>
                </c:pt>
                <c:pt idx="459" formatCode="m/d/yyyy">
                  <c:v>41544</c:v>
                </c:pt>
                <c:pt idx="460" formatCode="m/d/yyyy">
                  <c:v>41543</c:v>
                </c:pt>
                <c:pt idx="461" formatCode="m/d/yyyy">
                  <c:v>41542</c:v>
                </c:pt>
                <c:pt idx="462" formatCode="m/d/yyyy">
                  <c:v>41541</c:v>
                </c:pt>
                <c:pt idx="463" formatCode="m/d/yyyy">
                  <c:v>41540</c:v>
                </c:pt>
                <c:pt idx="464" formatCode="m/d/yyyy">
                  <c:v>41537</c:v>
                </c:pt>
                <c:pt idx="465" formatCode="m/d/yyyy">
                  <c:v>41536</c:v>
                </c:pt>
                <c:pt idx="466" formatCode="m/d/yyyy">
                  <c:v>41535</c:v>
                </c:pt>
                <c:pt idx="467" formatCode="m/d/yyyy">
                  <c:v>41534</c:v>
                </c:pt>
                <c:pt idx="468" formatCode="m/d/yyyy">
                  <c:v>41533</c:v>
                </c:pt>
                <c:pt idx="469" formatCode="m/d/yyyy">
                  <c:v>41530</c:v>
                </c:pt>
                <c:pt idx="470" formatCode="m/d/yyyy">
                  <c:v>41529</c:v>
                </c:pt>
                <c:pt idx="471" formatCode="m/d/yyyy">
                  <c:v>41528</c:v>
                </c:pt>
                <c:pt idx="472" formatCode="m/d/yyyy">
                  <c:v>41527</c:v>
                </c:pt>
                <c:pt idx="473" formatCode="m/d/yyyy">
                  <c:v>41526</c:v>
                </c:pt>
                <c:pt idx="474" formatCode="m/d/yyyy">
                  <c:v>41523</c:v>
                </c:pt>
                <c:pt idx="475" formatCode="m/d/yyyy">
                  <c:v>41522</c:v>
                </c:pt>
                <c:pt idx="476" formatCode="m/d/yyyy">
                  <c:v>41521</c:v>
                </c:pt>
                <c:pt idx="477" formatCode="m/d/yyyy">
                  <c:v>41520</c:v>
                </c:pt>
                <c:pt idx="478" formatCode="m/d/yyyy">
                  <c:v>41519</c:v>
                </c:pt>
                <c:pt idx="479" formatCode="m/d/yyyy">
                  <c:v>41516</c:v>
                </c:pt>
                <c:pt idx="480" formatCode="m/d/yyyy">
                  <c:v>41515</c:v>
                </c:pt>
                <c:pt idx="481" formatCode="m/d/yyyy">
                  <c:v>41514</c:v>
                </c:pt>
                <c:pt idx="482" formatCode="m/d/yyyy">
                  <c:v>41513</c:v>
                </c:pt>
                <c:pt idx="483" formatCode="m/d/yyyy">
                  <c:v>41509</c:v>
                </c:pt>
                <c:pt idx="484" formatCode="m/d/yyyy">
                  <c:v>41508</c:v>
                </c:pt>
                <c:pt idx="485" formatCode="m/d/yyyy">
                  <c:v>41507</c:v>
                </c:pt>
                <c:pt idx="486" formatCode="m/d/yyyy">
                  <c:v>41506</c:v>
                </c:pt>
                <c:pt idx="487" formatCode="m/d/yyyy">
                  <c:v>41505</c:v>
                </c:pt>
                <c:pt idx="488" formatCode="m/d/yyyy">
                  <c:v>41502</c:v>
                </c:pt>
                <c:pt idx="489" formatCode="m/d/yyyy">
                  <c:v>41501</c:v>
                </c:pt>
                <c:pt idx="490" formatCode="m/d/yyyy">
                  <c:v>41500</c:v>
                </c:pt>
                <c:pt idx="491" formatCode="m/d/yyyy">
                  <c:v>41499</c:v>
                </c:pt>
                <c:pt idx="492" formatCode="m/d/yyyy">
                  <c:v>41498</c:v>
                </c:pt>
                <c:pt idx="493" formatCode="m/d/yyyy">
                  <c:v>41495</c:v>
                </c:pt>
                <c:pt idx="494" formatCode="m/d/yyyy">
                  <c:v>41494</c:v>
                </c:pt>
                <c:pt idx="495" formatCode="m/d/yyyy">
                  <c:v>41493</c:v>
                </c:pt>
                <c:pt idx="496" formatCode="m/d/yyyy">
                  <c:v>41492</c:v>
                </c:pt>
                <c:pt idx="497" formatCode="m/d/yyyy">
                  <c:v>41491</c:v>
                </c:pt>
                <c:pt idx="498" formatCode="m/d/yyyy">
                  <c:v>41488</c:v>
                </c:pt>
                <c:pt idx="499" formatCode="m/d/yyyy">
                  <c:v>41487</c:v>
                </c:pt>
                <c:pt idx="500" formatCode="m/d/yyyy">
                  <c:v>41486</c:v>
                </c:pt>
                <c:pt idx="501" formatCode="m/d/yyyy">
                  <c:v>41485</c:v>
                </c:pt>
                <c:pt idx="502" formatCode="m/d/yyyy">
                  <c:v>41484</c:v>
                </c:pt>
                <c:pt idx="503" formatCode="m/d/yyyy">
                  <c:v>41481</c:v>
                </c:pt>
                <c:pt idx="504" formatCode="m/d/yyyy">
                  <c:v>41480</c:v>
                </c:pt>
                <c:pt idx="505" formatCode="m/d/yyyy">
                  <c:v>41479</c:v>
                </c:pt>
                <c:pt idx="506" formatCode="m/d/yyyy">
                  <c:v>41478</c:v>
                </c:pt>
                <c:pt idx="507" formatCode="m/d/yyyy">
                  <c:v>41477</c:v>
                </c:pt>
                <c:pt idx="508" formatCode="m/d/yyyy">
                  <c:v>41474</c:v>
                </c:pt>
                <c:pt idx="509" formatCode="m/d/yyyy">
                  <c:v>41473</c:v>
                </c:pt>
                <c:pt idx="510" formatCode="m/d/yyyy">
                  <c:v>41472</c:v>
                </c:pt>
                <c:pt idx="511" formatCode="m/d/yyyy">
                  <c:v>41471</c:v>
                </c:pt>
                <c:pt idx="512" formatCode="m/d/yyyy">
                  <c:v>41470</c:v>
                </c:pt>
                <c:pt idx="513" formatCode="m/d/yyyy">
                  <c:v>41467</c:v>
                </c:pt>
                <c:pt idx="514" formatCode="m/d/yyyy">
                  <c:v>41466</c:v>
                </c:pt>
                <c:pt idx="515" formatCode="m/d/yyyy">
                  <c:v>41465</c:v>
                </c:pt>
                <c:pt idx="516" formatCode="m/d/yyyy">
                  <c:v>41464</c:v>
                </c:pt>
                <c:pt idx="517" formatCode="m/d/yyyy">
                  <c:v>41463</c:v>
                </c:pt>
                <c:pt idx="518" formatCode="m/d/yyyy">
                  <c:v>41460</c:v>
                </c:pt>
                <c:pt idx="519" formatCode="m/d/yyyy">
                  <c:v>41459</c:v>
                </c:pt>
                <c:pt idx="520" formatCode="m/d/yyyy">
                  <c:v>41458</c:v>
                </c:pt>
                <c:pt idx="521" formatCode="m/d/yyyy">
                  <c:v>41457</c:v>
                </c:pt>
                <c:pt idx="522" formatCode="m/d/yyyy">
                  <c:v>41456</c:v>
                </c:pt>
                <c:pt idx="523" formatCode="m/d/yyyy">
                  <c:v>41453</c:v>
                </c:pt>
                <c:pt idx="524" formatCode="m/d/yyyy">
                  <c:v>41452</c:v>
                </c:pt>
                <c:pt idx="525" formatCode="m/d/yyyy">
                  <c:v>41451</c:v>
                </c:pt>
                <c:pt idx="526" formatCode="m/d/yyyy">
                  <c:v>41450</c:v>
                </c:pt>
                <c:pt idx="527" formatCode="m/d/yyyy">
                  <c:v>41449</c:v>
                </c:pt>
                <c:pt idx="528" formatCode="m/d/yyyy">
                  <c:v>41446</c:v>
                </c:pt>
                <c:pt idx="529" formatCode="m/d/yyyy">
                  <c:v>41445</c:v>
                </c:pt>
                <c:pt idx="530" formatCode="m/d/yyyy">
                  <c:v>41444</c:v>
                </c:pt>
                <c:pt idx="531" formatCode="m/d/yyyy">
                  <c:v>41443</c:v>
                </c:pt>
                <c:pt idx="532" formatCode="m/d/yyyy">
                  <c:v>41442</c:v>
                </c:pt>
                <c:pt idx="533" formatCode="m/d/yyyy">
                  <c:v>41439</c:v>
                </c:pt>
                <c:pt idx="534" formatCode="m/d/yyyy">
                  <c:v>41438</c:v>
                </c:pt>
                <c:pt idx="535" formatCode="m/d/yyyy">
                  <c:v>41437</c:v>
                </c:pt>
                <c:pt idx="536" formatCode="m/d/yyyy">
                  <c:v>41436</c:v>
                </c:pt>
                <c:pt idx="537" formatCode="m/d/yyyy">
                  <c:v>41435</c:v>
                </c:pt>
                <c:pt idx="538" formatCode="m/d/yyyy">
                  <c:v>41432</c:v>
                </c:pt>
                <c:pt idx="539" formatCode="m/d/yyyy">
                  <c:v>41431</c:v>
                </c:pt>
                <c:pt idx="540" formatCode="m/d/yyyy">
                  <c:v>41430</c:v>
                </c:pt>
                <c:pt idx="541" formatCode="m/d/yyyy">
                  <c:v>41429</c:v>
                </c:pt>
                <c:pt idx="542" formatCode="m/d/yyyy">
                  <c:v>41428</c:v>
                </c:pt>
                <c:pt idx="543" formatCode="m/d/yyyy">
                  <c:v>41425</c:v>
                </c:pt>
                <c:pt idx="544" formatCode="m/d/yyyy">
                  <c:v>41424</c:v>
                </c:pt>
                <c:pt idx="545" formatCode="m/d/yyyy">
                  <c:v>41423</c:v>
                </c:pt>
                <c:pt idx="546" formatCode="m/d/yyyy">
                  <c:v>41422</c:v>
                </c:pt>
                <c:pt idx="547" formatCode="m/d/yyyy">
                  <c:v>41418</c:v>
                </c:pt>
                <c:pt idx="548" formatCode="m/d/yyyy">
                  <c:v>41417</c:v>
                </c:pt>
                <c:pt idx="549" formatCode="m/d/yyyy">
                  <c:v>41416</c:v>
                </c:pt>
                <c:pt idx="550" formatCode="m/d/yyyy">
                  <c:v>41415</c:v>
                </c:pt>
                <c:pt idx="551" formatCode="m/d/yyyy">
                  <c:v>41414</c:v>
                </c:pt>
                <c:pt idx="552" formatCode="m/d/yyyy">
                  <c:v>41411</c:v>
                </c:pt>
                <c:pt idx="553" formatCode="m/d/yyyy">
                  <c:v>41410</c:v>
                </c:pt>
                <c:pt idx="554" formatCode="m/d/yyyy">
                  <c:v>41409</c:v>
                </c:pt>
                <c:pt idx="555" formatCode="m/d/yyyy">
                  <c:v>41408</c:v>
                </c:pt>
                <c:pt idx="556" formatCode="m/d/yyyy">
                  <c:v>41407</c:v>
                </c:pt>
                <c:pt idx="557" formatCode="m/d/yyyy">
                  <c:v>41404</c:v>
                </c:pt>
                <c:pt idx="558" formatCode="m/d/yyyy">
                  <c:v>41403</c:v>
                </c:pt>
                <c:pt idx="559" formatCode="m/d/yyyy">
                  <c:v>41402</c:v>
                </c:pt>
                <c:pt idx="560" formatCode="m/d/yyyy">
                  <c:v>41401</c:v>
                </c:pt>
                <c:pt idx="561" formatCode="m/d/yyyy">
                  <c:v>41397</c:v>
                </c:pt>
                <c:pt idx="562" formatCode="m/d/yyyy">
                  <c:v>41396</c:v>
                </c:pt>
                <c:pt idx="563" formatCode="m/d/yyyy">
                  <c:v>41395</c:v>
                </c:pt>
                <c:pt idx="564" formatCode="m/d/yyyy">
                  <c:v>41394</c:v>
                </c:pt>
                <c:pt idx="565" formatCode="m/d/yyyy">
                  <c:v>41393</c:v>
                </c:pt>
                <c:pt idx="566" formatCode="m/d/yyyy">
                  <c:v>41390</c:v>
                </c:pt>
                <c:pt idx="567" formatCode="m/d/yyyy">
                  <c:v>41389</c:v>
                </c:pt>
                <c:pt idx="568" formatCode="m/d/yyyy">
                  <c:v>41388</c:v>
                </c:pt>
                <c:pt idx="569" formatCode="m/d/yyyy">
                  <c:v>41387</c:v>
                </c:pt>
                <c:pt idx="570" formatCode="m/d/yyyy">
                  <c:v>41386</c:v>
                </c:pt>
                <c:pt idx="571" formatCode="m/d/yyyy">
                  <c:v>41383</c:v>
                </c:pt>
                <c:pt idx="572" formatCode="m/d/yyyy">
                  <c:v>41382</c:v>
                </c:pt>
                <c:pt idx="573" formatCode="m/d/yyyy">
                  <c:v>41381</c:v>
                </c:pt>
                <c:pt idx="574" formatCode="m/d/yyyy">
                  <c:v>41380</c:v>
                </c:pt>
                <c:pt idx="575" formatCode="m/d/yyyy">
                  <c:v>41379</c:v>
                </c:pt>
                <c:pt idx="576" formatCode="m/d/yyyy">
                  <c:v>41376</c:v>
                </c:pt>
                <c:pt idx="577" formatCode="m/d/yyyy">
                  <c:v>41375</c:v>
                </c:pt>
                <c:pt idx="578" formatCode="m/d/yyyy">
                  <c:v>41374</c:v>
                </c:pt>
                <c:pt idx="579" formatCode="m/d/yyyy">
                  <c:v>41373</c:v>
                </c:pt>
                <c:pt idx="580" formatCode="m/d/yyyy">
                  <c:v>41372</c:v>
                </c:pt>
                <c:pt idx="581" formatCode="m/d/yyyy">
                  <c:v>41369</c:v>
                </c:pt>
                <c:pt idx="582" formatCode="m/d/yyyy">
                  <c:v>41368</c:v>
                </c:pt>
                <c:pt idx="583" formatCode="m/d/yyyy">
                  <c:v>41367</c:v>
                </c:pt>
                <c:pt idx="584" formatCode="m/d/yyyy">
                  <c:v>41366</c:v>
                </c:pt>
                <c:pt idx="585" formatCode="m/d/yyyy">
                  <c:v>41361</c:v>
                </c:pt>
                <c:pt idx="586" formatCode="m/d/yyyy">
                  <c:v>41360</c:v>
                </c:pt>
                <c:pt idx="587" formatCode="m/d/yyyy">
                  <c:v>41359</c:v>
                </c:pt>
                <c:pt idx="588" formatCode="m/d/yyyy">
                  <c:v>41358</c:v>
                </c:pt>
                <c:pt idx="589" formatCode="m/d/yyyy">
                  <c:v>41355</c:v>
                </c:pt>
                <c:pt idx="590" formatCode="m/d/yyyy">
                  <c:v>41354</c:v>
                </c:pt>
                <c:pt idx="591" formatCode="m/d/yyyy">
                  <c:v>41353</c:v>
                </c:pt>
                <c:pt idx="592" formatCode="m/d/yyyy">
                  <c:v>41352</c:v>
                </c:pt>
                <c:pt idx="593" formatCode="m/d/yyyy">
                  <c:v>41351</c:v>
                </c:pt>
                <c:pt idx="594" formatCode="m/d/yyyy">
                  <c:v>41348</c:v>
                </c:pt>
                <c:pt idx="595" formatCode="m/d/yyyy">
                  <c:v>41347</c:v>
                </c:pt>
                <c:pt idx="596" formatCode="m/d/yyyy">
                  <c:v>41346</c:v>
                </c:pt>
                <c:pt idx="597" formatCode="m/d/yyyy">
                  <c:v>41345</c:v>
                </c:pt>
                <c:pt idx="598" formatCode="m/d/yyyy">
                  <c:v>41344</c:v>
                </c:pt>
                <c:pt idx="599" formatCode="m/d/yyyy">
                  <c:v>41341</c:v>
                </c:pt>
                <c:pt idx="600" formatCode="m/d/yyyy">
                  <c:v>41340</c:v>
                </c:pt>
                <c:pt idx="601" formatCode="m/d/yyyy">
                  <c:v>41339</c:v>
                </c:pt>
                <c:pt idx="602" formatCode="m/d/yyyy">
                  <c:v>41338</c:v>
                </c:pt>
                <c:pt idx="603" formatCode="m/d/yyyy">
                  <c:v>41337</c:v>
                </c:pt>
                <c:pt idx="604" formatCode="m/d/yyyy">
                  <c:v>41334</c:v>
                </c:pt>
                <c:pt idx="605" formatCode="m/d/yyyy">
                  <c:v>41333</c:v>
                </c:pt>
                <c:pt idx="606" formatCode="m/d/yyyy">
                  <c:v>41332</c:v>
                </c:pt>
                <c:pt idx="607" formatCode="m/d/yyyy">
                  <c:v>41331</c:v>
                </c:pt>
                <c:pt idx="608" formatCode="m/d/yyyy">
                  <c:v>41330</c:v>
                </c:pt>
                <c:pt idx="609" formatCode="m/d/yyyy">
                  <c:v>41327</c:v>
                </c:pt>
                <c:pt idx="610" formatCode="m/d/yyyy">
                  <c:v>41326</c:v>
                </c:pt>
                <c:pt idx="611" formatCode="m/d/yyyy">
                  <c:v>41325</c:v>
                </c:pt>
                <c:pt idx="612" formatCode="m/d/yyyy">
                  <c:v>41324</c:v>
                </c:pt>
                <c:pt idx="613" formatCode="m/d/yyyy">
                  <c:v>41323</c:v>
                </c:pt>
                <c:pt idx="614" formatCode="m/d/yyyy">
                  <c:v>41320</c:v>
                </c:pt>
                <c:pt idx="615" formatCode="m/d/yyyy">
                  <c:v>41319</c:v>
                </c:pt>
                <c:pt idx="616" formatCode="m/d/yyyy">
                  <c:v>41318</c:v>
                </c:pt>
                <c:pt idx="617" formatCode="m/d/yyyy">
                  <c:v>41317</c:v>
                </c:pt>
                <c:pt idx="618" formatCode="m/d/yyyy">
                  <c:v>41316</c:v>
                </c:pt>
                <c:pt idx="619" formatCode="m/d/yyyy">
                  <c:v>41313</c:v>
                </c:pt>
                <c:pt idx="620" formatCode="m/d/yyyy">
                  <c:v>41312</c:v>
                </c:pt>
                <c:pt idx="621" formatCode="m/d/yyyy">
                  <c:v>41311</c:v>
                </c:pt>
                <c:pt idx="622" formatCode="m/d/yyyy">
                  <c:v>41310</c:v>
                </c:pt>
                <c:pt idx="623" formatCode="m/d/yyyy">
                  <c:v>41309</c:v>
                </c:pt>
                <c:pt idx="624" formatCode="m/d/yyyy">
                  <c:v>41306</c:v>
                </c:pt>
                <c:pt idx="625" formatCode="m/d/yyyy">
                  <c:v>41305</c:v>
                </c:pt>
                <c:pt idx="626" formatCode="m/d/yyyy">
                  <c:v>41304</c:v>
                </c:pt>
                <c:pt idx="627" formatCode="m/d/yyyy">
                  <c:v>41303</c:v>
                </c:pt>
                <c:pt idx="628" formatCode="m/d/yyyy">
                  <c:v>41302</c:v>
                </c:pt>
                <c:pt idx="629" formatCode="m/d/yyyy">
                  <c:v>41299</c:v>
                </c:pt>
                <c:pt idx="630" formatCode="m/d/yyyy">
                  <c:v>41298</c:v>
                </c:pt>
                <c:pt idx="631" formatCode="m/d/yyyy">
                  <c:v>41297</c:v>
                </c:pt>
                <c:pt idx="632" formatCode="m/d/yyyy">
                  <c:v>41296</c:v>
                </c:pt>
                <c:pt idx="633" formatCode="m/d/yyyy">
                  <c:v>41295</c:v>
                </c:pt>
                <c:pt idx="634" formatCode="m/d/yyyy">
                  <c:v>41292</c:v>
                </c:pt>
                <c:pt idx="635" formatCode="m/d/yyyy">
                  <c:v>41291</c:v>
                </c:pt>
                <c:pt idx="636" formatCode="m/d/yyyy">
                  <c:v>41290</c:v>
                </c:pt>
                <c:pt idx="637" formatCode="m/d/yyyy">
                  <c:v>41289</c:v>
                </c:pt>
                <c:pt idx="638" formatCode="m/d/yyyy">
                  <c:v>41288</c:v>
                </c:pt>
                <c:pt idx="639" formatCode="m/d/yyyy">
                  <c:v>41285</c:v>
                </c:pt>
                <c:pt idx="640" formatCode="m/d/yyyy">
                  <c:v>41284</c:v>
                </c:pt>
                <c:pt idx="641" formatCode="m/d/yyyy">
                  <c:v>41283</c:v>
                </c:pt>
                <c:pt idx="642" formatCode="m/d/yyyy">
                  <c:v>41282</c:v>
                </c:pt>
                <c:pt idx="643" formatCode="m/d/yyyy">
                  <c:v>41281</c:v>
                </c:pt>
                <c:pt idx="644" formatCode="m/d/yyyy">
                  <c:v>41278</c:v>
                </c:pt>
                <c:pt idx="645" formatCode="m/d/yyyy">
                  <c:v>41277</c:v>
                </c:pt>
                <c:pt idx="646" formatCode="m/d/yyyy">
                  <c:v>41276</c:v>
                </c:pt>
              </c:numCache>
            </c:numRef>
          </c:cat>
          <c:val>
            <c:numRef>
              <c:f>'FREIGHT INDICIES'!$B$3:$B$649</c:f>
              <c:numCache>
                <c:formatCode>#,##0</c:formatCode>
                <c:ptCount val="647"/>
                <c:pt idx="0">
                  <c:v>1131</c:v>
                </c:pt>
                <c:pt idx="1">
                  <c:v>1100</c:v>
                </c:pt>
                <c:pt idx="2">
                  <c:v>1104</c:v>
                </c:pt>
                <c:pt idx="3">
                  <c:v>1094</c:v>
                </c:pt>
                <c:pt idx="4">
                  <c:v>1090</c:v>
                </c:pt>
                <c:pt idx="5">
                  <c:v>1086</c:v>
                </c:pt>
                <c:pt idx="6">
                  <c:v>1102</c:v>
                </c:pt>
                <c:pt idx="7">
                  <c:v>1118</c:v>
                </c:pt>
                <c:pt idx="8">
                  <c:v>1113</c:v>
                </c:pt>
                <c:pt idx="9">
                  <c:v>1067</c:v>
                </c:pt>
                <c:pt idx="10">
                  <c:v>1048</c:v>
                </c:pt>
                <c:pt idx="11">
                  <c:v>1009</c:v>
                </c:pt>
                <c:pt idx="12" formatCode="General">
                  <c:v>951</c:v>
                </c:pt>
                <c:pt idx="13" formatCode="General">
                  <c:v>915</c:v>
                </c:pt>
                <c:pt idx="14" formatCode="General">
                  <c:v>900</c:v>
                </c:pt>
                <c:pt idx="15" formatCode="General">
                  <c:v>874</c:v>
                </c:pt>
                <c:pt idx="16" formatCode="General">
                  <c:v>853</c:v>
                </c:pt>
                <c:pt idx="17" formatCode="General">
                  <c:v>840</c:v>
                </c:pt>
                <c:pt idx="18" formatCode="General">
                  <c:v>830</c:v>
                </c:pt>
                <c:pt idx="19" formatCode="General">
                  <c:v>815</c:v>
                </c:pt>
                <c:pt idx="20" formatCode="General">
                  <c:v>805</c:v>
                </c:pt>
                <c:pt idx="21" formatCode="General">
                  <c:v>794</c:v>
                </c:pt>
                <c:pt idx="22" formatCode="General">
                  <c:v>794</c:v>
                </c:pt>
                <c:pt idx="23" formatCode="General">
                  <c:v>800</c:v>
                </c:pt>
                <c:pt idx="24" formatCode="General">
                  <c:v>813</c:v>
                </c:pt>
                <c:pt idx="25" formatCode="General">
                  <c:v>823</c:v>
                </c:pt>
                <c:pt idx="26" formatCode="General">
                  <c:v>829</c:v>
                </c:pt>
                <c:pt idx="27" formatCode="General">
                  <c:v>829</c:v>
                </c:pt>
                <c:pt idx="28" formatCode="General">
                  <c:v>790</c:v>
                </c:pt>
                <c:pt idx="29" formatCode="General">
                  <c:v>779</c:v>
                </c:pt>
                <c:pt idx="30" formatCode="General">
                  <c:v>779</c:v>
                </c:pt>
                <c:pt idx="31" formatCode="General">
                  <c:v>773</c:v>
                </c:pt>
                <c:pt idx="32" formatCode="General">
                  <c:v>725</c:v>
                </c:pt>
                <c:pt idx="33" formatCode="General">
                  <c:v>681</c:v>
                </c:pt>
                <c:pt idx="34" formatCode="General">
                  <c:v>656</c:v>
                </c:pt>
                <c:pt idx="35" formatCode="General">
                  <c:v>642</c:v>
                </c:pt>
                <c:pt idx="36" formatCode="General">
                  <c:v>629</c:v>
                </c:pt>
                <c:pt idx="37" formatCode="General">
                  <c:v>618</c:v>
                </c:pt>
                <c:pt idx="38" formatCode="General">
                  <c:v>612</c:v>
                </c:pt>
                <c:pt idx="39" formatCode="General">
                  <c:v>610</c:v>
                </c:pt>
                <c:pt idx="40" formatCode="General">
                  <c:v>610</c:v>
                </c:pt>
                <c:pt idx="41" formatCode="General">
                  <c:v>603</c:v>
                </c:pt>
                <c:pt idx="42" formatCode="General">
                  <c:v>598</c:v>
                </c:pt>
                <c:pt idx="43" formatCode="General">
                  <c:v>591</c:v>
                </c:pt>
                <c:pt idx="44" formatCode="General">
                  <c:v>589</c:v>
                </c:pt>
                <c:pt idx="45" formatCode="General">
                  <c:v>589</c:v>
                </c:pt>
                <c:pt idx="46" formatCode="General">
                  <c:v>588</c:v>
                </c:pt>
                <c:pt idx="47" formatCode="General">
                  <c:v>587</c:v>
                </c:pt>
                <c:pt idx="48" formatCode="General">
                  <c:v>584</c:v>
                </c:pt>
                <c:pt idx="49" formatCode="General">
                  <c:v>586</c:v>
                </c:pt>
                <c:pt idx="50" formatCode="General">
                  <c:v>592</c:v>
                </c:pt>
                <c:pt idx="51" formatCode="General">
                  <c:v>606</c:v>
                </c:pt>
                <c:pt idx="52" formatCode="General">
                  <c:v>620</c:v>
                </c:pt>
                <c:pt idx="53" formatCode="General">
                  <c:v>630</c:v>
                </c:pt>
                <c:pt idx="54" formatCode="General">
                  <c:v>634</c:v>
                </c:pt>
                <c:pt idx="55" formatCode="General">
                  <c:v>637</c:v>
                </c:pt>
                <c:pt idx="56" formatCode="General">
                  <c:v>634</c:v>
                </c:pt>
                <c:pt idx="57" formatCode="General">
                  <c:v>589</c:v>
                </c:pt>
                <c:pt idx="58" formatCode="General">
                  <c:v>578</c:v>
                </c:pt>
                <c:pt idx="59" formatCode="General">
                  <c:v>574</c:v>
                </c:pt>
                <c:pt idx="60" formatCode="General">
                  <c:v>573</c:v>
                </c:pt>
                <c:pt idx="61" formatCode="General">
                  <c:v>575</c:v>
                </c:pt>
                <c:pt idx="62" formatCode="General">
                  <c:v>580</c:v>
                </c:pt>
                <c:pt idx="63" formatCode="General">
                  <c:v>587</c:v>
                </c:pt>
                <c:pt idx="64" formatCode="General">
                  <c:v>591</c:v>
                </c:pt>
                <c:pt idx="65" formatCode="General">
                  <c:v>595</c:v>
                </c:pt>
                <c:pt idx="66" formatCode="General">
                  <c:v>601</c:v>
                </c:pt>
                <c:pt idx="67" formatCode="General">
                  <c:v>600</c:v>
                </c:pt>
                <c:pt idx="68" formatCode="General">
                  <c:v>600</c:v>
                </c:pt>
                <c:pt idx="69" formatCode="General">
                  <c:v>599</c:v>
                </c:pt>
                <c:pt idx="70" formatCode="General">
                  <c:v>600</c:v>
                </c:pt>
                <c:pt idx="71" formatCode="General">
                  <c:v>601</c:v>
                </c:pt>
                <c:pt idx="72" formatCode="General">
                  <c:v>598</c:v>
                </c:pt>
                <c:pt idx="73" formatCode="General">
                  <c:v>597</c:v>
                </c:pt>
                <c:pt idx="74" formatCode="General">
                  <c:v>593</c:v>
                </c:pt>
                <c:pt idx="75" formatCode="General">
                  <c:v>586</c:v>
                </c:pt>
                <c:pt idx="76" formatCode="General">
                  <c:v>581</c:v>
                </c:pt>
                <c:pt idx="77" formatCode="General">
                  <c:v>578</c:v>
                </c:pt>
                <c:pt idx="78" formatCode="General">
                  <c:v>580</c:v>
                </c:pt>
                <c:pt idx="79" formatCode="General">
                  <c:v>580</c:v>
                </c:pt>
                <c:pt idx="80" formatCode="General">
                  <c:v>580</c:v>
                </c:pt>
                <c:pt idx="81" formatCode="General">
                  <c:v>583</c:v>
                </c:pt>
                <c:pt idx="82" formatCode="General">
                  <c:v>588</c:v>
                </c:pt>
                <c:pt idx="83" formatCode="General">
                  <c:v>596</c:v>
                </c:pt>
                <c:pt idx="84" formatCode="General">
                  <c:v>602</c:v>
                </c:pt>
                <c:pt idx="85" formatCode="General">
                  <c:v>599</c:v>
                </c:pt>
                <c:pt idx="86" formatCode="General">
                  <c:v>596</c:v>
                </c:pt>
                <c:pt idx="87" formatCode="General">
                  <c:v>598</c:v>
                </c:pt>
                <c:pt idx="88" formatCode="General">
                  <c:v>598</c:v>
                </c:pt>
                <c:pt idx="89" formatCode="General">
                  <c:v>597</c:v>
                </c:pt>
                <c:pt idx="90" formatCode="General">
                  <c:v>594</c:v>
                </c:pt>
                <c:pt idx="91" formatCode="General">
                  <c:v>591</c:v>
                </c:pt>
                <c:pt idx="92" formatCode="General">
                  <c:v>584</c:v>
                </c:pt>
                <c:pt idx="93" formatCode="General">
                  <c:v>571</c:v>
                </c:pt>
                <c:pt idx="94" formatCode="General">
                  <c:v>568</c:v>
                </c:pt>
                <c:pt idx="95" formatCode="General">
                  <c:v>564</c:v>
                </c:pt>
                <c:pt idx="96" formatCode="General">
                  <c:v>562</c:v>
                </c:pt>
                <c:pt idx="97" formatCode="General">
                  <c:v>560</c:v>
                </c:pt>
                <c:pt idx="98" formatCode="General">
                  <c:v>565</c:v>
                </c:pt>
                <c:pt idx="99" formatCode="General">
                  <c:v>568</c:v>
                </c:pt>
                <c:pt idx="100" formatCode="General">
                  <c:v>568</c:v>
                </c:pt>
                <c:pt idx="101" formatCode="General">
                  <c:v>565</c:v>
                </c:pt>
                <c:pt idx="102" formatCode="General">
                  <c:v>561</c:v>
                </c:pt>
                <c:pt idx="103" formatCode="General">
                  <c:v>559</c:v>
                </c:pt>
                <c:pt idx="104" formatCode="General">
                  <c:v>553</c:v>
                </c:pt>
                <c:pt idx="105" formatCode="General">
                  <c:v>548</c:v>
                </c:pt>
                <c:pt idx="106" formatCode="General">
                  <c:v>540</c:v>
                </c:pt>
                <c:pt idx="107" formatCode="General">
                  <c:v>533</c:v>
                </c:pt>
                <c:pt idx="108" formatCode="General">
                  <c:v>524</c:v>
                </c:pt>
                <c:pt idx="109" formatCode="General">
                  <c:v>516</c:v>
                </c:pt>
                <c:pt idx="110" formatCode="General">
                  <c:v>512</c:v>
                </c:pt>
                <c:pt idx="111" formatCode="General">
                  <c:v>513</c:v>
                </c:pt>
                <c:pt idx="112" formatCode="General">
                  <c:v>511</c:v>
                </c:pt>
                <c:pt idx="113" formatCode="General">
                  <c:v>509</c:v>
                </c:pt>
                <c:pt idx="114" formatCode="General">
                  <c:v>516</c:v>
                </c:pt>
                <c:pt idx="115" formatCode="General">
                  <c:v>522</c:v>
                </c:pt>
                <c:pt idx="116" formatCode="General">
                  <c:v>530</c:v>
                </c:pt>
                <c:pt idx="117" formatCode="General">
                  <c:v>540</c:v>
                </c:pt>
                <c:pt idx="118" formatCode="General">
                  <c:v>553</c:v>
                </c:pt>
                <c:pt idx="119" formatCode="General">
                  <c:v>556</c:v>
                </c:pt>
                <c:pt idx="120" formatCode="General">
                  <c:v>554</c:v>
                </c:pt>
                <c:pt idx="121" formatCode="General">
                  <c:v>559</c:v>
                </c:pt>
                <c:pt idx="122" formatCode="General">
                  <c:v>564</c:v>
                </c:pt>
                <c:pt idx="123" formatCode="General">
                  <c:v>569</c:v>
                </c:pt>
                <c:pt idx="124" formatCode="General">
                  <c:v>577</c:v>
                </c:pt>
                <c:pt idx="125" formatCode="General">
                  <c:v>590</c:v>
                </c:pt>
                <c:pt idx="126" formatCode="General">
                  <c:v>608</c:v>
                </c:pt>
                <c:pt idx="127" formatCode="General">
                  <c:v>632</c:v>
                </c:pt>
                <c:pt idx="128" formatCode="General">
                  <c:v>666</c:v>
                </c:pt>
                <c:pt idx="129" formatCode="General">
                  <c:v>688</c:v>
                </c:pt>
                <c:pt idx="130" formatCode="General">
                  <c:v>703</c:v>
                </c:pt>
                <c:pt idx="131" formatCode="General">
                  <c:v>720</c:v>
                </c:pt>
                <c:pt idx="132" formatCode="General">
                  <c:v>751</c:v>
                </c:pt>
                <c:pt idx="133" formatCode="General">
                  <c:v>770</c:v>
                </c:pt>
                <c:pt idx="134" formatCode="General">
                  <c:v>753</c:v>
                </c:pt>
                <c:pt idx="135" formatCode="General">
                  <c:v>739</c:v>
                </c:pt>
                <c:pt idx="136" formatCode="General">
                  <c:v>741</c:v>
                </c:pt>
                <c:pt idx="137" formatCode="General">
                  <c:v>749</c:v>
                </c:pt>
                <c:pt idx="138" formatCode="General">
                  <c:v>757</c:v>
                </c:pt>
                <c:pt idx="139" formatCode="General">
                  <c:v>762</c:v>
                </c:pt>
                <c:pt idx="140" formatCode="General">
                  <c:v>723</c:v>
                </c:pt>
                <c:pt idx="141" formatCode="General">
                  <c:v>709</c:v>
                </c:pt>
                <c:pt idx="142" formatCode="General">
                  <c:v>724</c:v>
                </c:pt>
                <c:pt idx="143" formatCode="General">
                  <c:v>744</c:v>
                </c:pt>
                <c:pt idx="144" formatCode="General">
                  <c:v>758</c:v>
                </c:pt>
                <c:pt idx="145" formatCode="General">
                  <c:v>761</c:v>
                </c:pt>
                <c:pt idx="146" formatCode="General">
                  <c:v>771</c:v>
                </c:pt>
                <c:pt idx="147" formatCode="General">
                  <c:v>782</c:v>
                </c:pt>
                <c:pt idx="148" formatCode="General">
                  <c:v>788</c:v>
                </c:pt>
                <c:pt idx="149" formatCode="General">
                  <c:v>794</c:v>
                </c:pt>
                <c:pt idx="150" formatCode="General">
                  <c:v>803</c:v>
                </c:pt>
                <c:pt idx="151" formatCode="General">
                  <c:v>814</c:v>
                </c:pt>
                <c:pt idx="152" formatCode="General">
                  <c:v>827</c:v>
                </c:pt>
                <c:pt idx="153" formatCode="General">
                  <c:v>838</c:v>
                </c:pt>
                <c:pt idx="154" formatCode="General">
                  <c:v>845</c:v>
                </c:pt>
                <c:pt idx="155" formatCode="General">
                  <c:v>863</c:v>
                </c:pt>
                <c:pt idx="156" formatCode="General">
                  <c:v>887</c:v>
                </c:pt>
                <c:pt idx="157" formatCode="General">
                  <c:v>911</c:v>
                </c:pt>
                <c:pt idx="158" formatCode="General">
                  <c:v>933</c:v>
                </c:pt>
                <c:pt idx="159" formatCode="General">
                  <c:v>952</c:v>
                </c:pt>
                <c:pt idx="160" formatCode="General">
                  <c:v>982</c:v>
                </c:pt>
                <c:pt idx="161" formatCode="General">
                  <c:v>1019</c:v>
                </c:pt>
                <c:pt idx="162" formatCode="General">
                  <c:v>1079</c:v>
                </c:pt>
                <c:pt idx="163" formatCode="General">
                  <c:v>1119</c:v>
                </c:pt>
                <c:pt idx="164" formatCode="General">
                  <c:v>1137</c:v>
                </c:pt>
                <c:pt idx="165" formatCode="General">
                  <c:v>1153</c:v>
                </c:pt>
                <c:pt idx="166" formatCode="General">
                  <c:v>1187</c:v>
                </c:pt>
                <c:pt idx="167" formatCode="General">
                  <c:v>1239</c:v>
                </c:pt>
                <c:pt idx="168" formatCode="General">
                  <c:v>1313</c:v>
                </c:pt>
                <c:pt idx="169" formatCode="General">
                  <c:v>1317</c:v>
                </c:pt>
                <c:pt idx="170" formatCode="General">
                  <c:v>1324</c:v>
                </c:pt>
                <c:pt idx="171" formatCode="General">
                  <c:v>1332</c:v>
                </c:pt>
                <c:pt idx="172" formatCode="General">
                  <c:v>1306</c:v>
                </c:pt>
                <c:pt idx="173" formatCode="General">
                  <c:v>1296</c:v>
                </c:pt>
                <c:pt idx="174" formatCode="General">
                  <c:v>1264</c:v>
                </c:pt>
                <c:pt idx="175" formatCode="General">
                  <c:v>1256</c:v>
                </c:pt>
                <c:pt idx="176" formatCode="General">
                  <c:v>1264</c:v>
                </c:pt>
                <c:pt idx="177" formatCode="General">
                  <c:v>1327</c:v>
                </c:pt>
                <c:pt idx="178" formatCode="General">
                  <c:v>1370</c:v>
                </c:pt>
                <c:pt idx="179" formatCode="General">
                  <c:v>1418</c:v>
                </c:pt>
                <c:pt idx="180" formatCode="General">
                  <c:v>1437</c:v>
                </c:pt>
                <c:pt idx="181" formatCode="General">
                  <c:v>1436</c:v>
                </c:pt>
                <c:pt idx="182" formatCode="General">
                  <c:v>1464</c:v>
                </c:pt>
                <c:pt idx="183" formatCode="General">
                  <c:v>1484</c:v>
                </c:pt>
                <c:pt idx="184" formatCode="General">
                  <c:v>1456</c:v>
                </c:pt>
                <c:pt idx="185" formatCode="General">
                  <c:v>1428</c:v>
                </c:pt>
                <c:pt idx="186" formatCode="General">
                  <c:v>1424</c:v>
                </c:pt>
                <c:pt idx="187" formatCode="General">
                  <c:v>1428</c:v>
                </c:pt>
                <c:pt idx="188" formatCode="General">
                  <c:v>1395</c:v>
                </c:pt>
                <c:pt idx="189" formatCode="General">
                  <c:v>1285</c:v>
                </c:pt>
                <c:pt idx="190" formatCode="General">
                  <c:v>1192</c:v>
                </c:pt>
                <c:pt idx="191" formatCode="General">
                  <c:v>1155</c:v>
                </c:pt>
                <c:pt idx="192" formatCode="General">
                  <c:v>1136</c:v>
                </c:pt>
                <c:pt idx="193" formatCode="General">
                  <c:v>1090</c:v>
                </c:pt>
                <c:pt idx="194" formatCode="General">
                  <c:v>973</c:v>
                </c:pt>
                <c:pt idx="195" formatCode="General">
                  <c:v>944</c:v>
                </c:pt>
                <c:pt idx="196" formatCode="General">
                  <c:v>930</c:v>
                </c:pt>
                <c:pt idx="197" formatCode="General">
                  <c:v>935</c:v>
                </c:pt>
                <c:pt idx="198" formatCode="General">
                  <c:v>948</c:v>
                </c:pt>
                <c:pt idx="199" formatCode="General">
                  <c:v>954</c:v>
                </c:pt>
                <c:pt idx="200" formatCode="General">
                  <c:v>963</c:v>
                </c:pt>
                <c:pt idx="201" formatCode="General">
                  <c:v>974</c:v>
                </c:pt>
                <c:pt idx="202" formatCode="General">
                  <c:v>991</c:v>
                </c:pt>
                <c:pt idx="203" formatCode="General">
                  <c:v>1015</c:v>
                </c:pt>
                <c:pt idx="204" formatCode="General">
                  <c:v>1029</c:v>
                </c:pt>
                <c:pt idx="205" formatCode="General">
                  <c:v>1037</c:v>
                </c:pt>
                <c:pt idx="206" formatCode="General">
                  <c:v>1041</c:v>
                </c:pt>
                <c:pt idx="207" formatCode="General">
                  <c:v>1055</c:v>
                </c:pt>
                <c:pt idx="208" formatCode="General">
                  <c:v>1063</c:v>
                </c:pt>
                <c:pt idx="209" formatCode="General">
                  <c:v>1062</c:v>
                </c:pt>
                <c:pt idx="210" formatCode="General">
                  <c:v>1049</c:v>
                </c:pt>
                <c:pt idx="211" formatCode="General">
                  <c:v>1038</c:v>
                </c:pt>
                <c:pt idx="212" formatCode="General">
                  <c:v>1056</c:v>
                </c:pt>
                <c:pt idx="213" formatCode="General">
                  <c:v>1073</c:v>
                </c:pt>
                <c:pt idx="214" formatCode="General">
                  <c:v>1077</c:v>
                </c:pt>
                <c:pt idx="215" formatCode="General">
                  <c:v>1075</c:v>
                </c:pt>
                <c:pt idx="216" formatCode="General">
                  <c:v>1089</c:v>
                </c:pt>
                <c:pt idx="217" formatCode="General">
                  <c:v>1124</c:v>
                </c:pt>
                <c:pt idx="218" formatCode="General">
                  <c:v>1150</c:v>
                </c:pt>
                <c:pt idx="219" formatCode="General">
                  <c:v>1173</c:v>
                </c:pt>
                <c:pt idx="220" formatCode="General">
                  <c:v>1181</c:v>
                </c:pt>
                <c:pt idx="221" formatCode="General">
                  <c:v>1186</c:v>
                </c:pt>
                <c:pt idx="222" formatCode="General">
                  <c:v>1197</c:v>
                </c:pt>
                <c:pt idx="223" formatCode="General">
                  <c:v>1197</c:v>
                </c:pt>
                <c:pt idx="224" formatCode="General">
                  <c:v>1166</c:v>
                </c:pt>
                <c:pt idx="225" formatCode="General">
                  <c:v>1155</c:v>
                </c:pt>
                <c:pt idx="226" formatCode="General">
                  <c:v>1147</c:v>
                </c:pt>
                <c:pt idx="227" formatCode="General">
                  <c:v>1142</c:v>
                </c:pt>
                <c:pt idx="228" formatCode="General">
                  <c:v>1149</c:v>
                </c:pt>
                <c:pt idx="229" formatCode="General">
                  <c:v>1151</c:v>
                </c:pt>
                <c:pt idx="230" formatCode="General">
                  <c:v>1147</c:v>
                </c:pt>
                <c:pt idx="231" formatCode="General">
                  <c:v>1119</c:v>
                </c:pt>
                <c:pt idx="232" formatCode="General">
                  <c:v>1063</c:v>
                </c:pt>
                <c:pt idx="233" formatCode="General">
                  <c:v>1070</c:v>
                </c:pt>
                <c:pt idx="234" formatCode="General">
                  <c:v>1088</c:v>
                </c:pt>
                <c:pt idx="235" formatCode="General">
                  <c:v>1096</c:v>
                </c:pt>
                <c:pt idx="236" formatCode="General">
                  <c:v>1061</c:v>
                </c:pt>
                <c:pt idx="237" formatCode="General">
                  <c:v>1040</c:v>
                </c:pt>
                <c:pt idx="238" formatCode="General">
                  <c:v>1042</c:v>
                </c:pt>
                <c:pt idx="239" formatCode="General">
                  <c:v>1015</c:v>
                </c:pt>
                <c:pt idx="240" formatCode="General">
                  <c:v>942</c:v>
                </c:pt>
                <c:pt idx="241" formatCode="General">
                  <c:v>871</c:v>
                </c:pt>
                <c:pt idx="242" formatCode="General">
                  <c:v>836</c:v>
                </c:pt>
                <c:pt idx="243" formatCode="General">
                  <c:v>792</c:v>
                </c:pt>
                <c:pt idx="244" formatCode="General">
                  <c:v>777</c:v>
                </c:pt>
                <c:pt idx="245" formatCode="General">
                  <c:v>765</c:v>
                </c:pt>
                <c:pt idx="246" formatCode="General">
                  <c:v>759</c:v>
                </c:pt>
                <c:pt idx="247" formatCode="General">
                  <c:v>755</c:v>
                </c:pt>
                <c:pt idx="248" formatCode="General">
                  <c:v>753</c:v>
                </c:pt>
                <c:pt idx="249" formatCode="General">
                  <c:v>751</c:v>
                </c:pt>
                <c:pt idx="250" formatCode="General">
                  <c:v>755</c:v>
                </c:pt>
                <c:pt idx="251" formatCode="General">
                  <c:v>754</c:v>
                </c:pt>
                <c:pt idx="252" formatCode="General">
                  <c:v>747</c:v>
                </c:pt>
                <c:pt idx="253" formatCode="General">
                  <c:v>743</c:v>
                </c:pt>
                <c:pt idx="254" formatCode="General">
                  <c:v>739</c:v>
                </c:pt>
                <c:pt idx="255" formatCode="General">
                  <c:v>732</c:v>
                </c:pt>
                <c:pt idx="256" formatCode="General">
                  <c:v>727</c:v>
                </c:pt>
                <c:pt idx="257" formatCode="General">
                  <c:v>723</c:v>
                </c:pt>
                <c:pt idx="258" formatCode="General">
                  <c:v>724</c:v>
                </c:pt>
                <c:pt idx="259" formatCode="General">
                  <c:v>732</c:v>
                </c:pt>
                <c:pt idx="260" formatCode="General">
                  <c:v>738</c:v>
                </c:pt>
                <c:pt idx="261" formatCode="General">
                  <c:v>755</c:v>
                </c:pt>
                <c:pt idx="262" formatCode="General">
                  <c:v>782</c:v>
                </c:pt>
                <c:pt idx="263" formatCode="General">
                  <c:v>798</c:v>
                </c:pt>
                <c:pt idx="264" formatCode="General">
                  <c:v>814</c:v>
                </c:pt>
                <c:pt idx="265" formatCode="General">
                  <c:v>836</c:v>
                </c:pt>
                <c:pt idx="266" formatCode="General">
                  <c:v>863</c:v>
                </c:pt>
                <c:pt idx="267" formatCode="General">
                  <c:v>881</c:v>
                </c:pt>
                <c:pt idx="268" formatCode="General">
                  <c:v>888</c:v>
                </c:pt>
                <c:pt idx="269" formatCode="General">
                  <c:v>893</c:v>
                </c:pt>
                <c:pt idx="270" formatCode="General">
                  <c:v>890</c:v>
                </c:pt>
                <c:pt idx="271" formatCode="General">
                  <c:v>890</c:v>
                </c:pt>
                <c:pt idx="272" formatCode="General">
                  <c:v>894</c:v>
                </c:pt>
                <c:pt idx="273" formatCode="General">
                  <c:v>850</c:v>
                </c:pt>
                <c:pt idx="274" formatCode="General">
                  <c:v>831</c:v>
                </c:pt>
                <c:pt idx="275" formatCode="General">
                  <c:v>824</c:v>
                </c:pt>
                <c:pt idx="276" formatCode="General">
                  <c:v>846</c:v>
                </c:pt>
                <c:pt idx="277" formatCode="General">
                  <c:v>867</c:v>
                </c:pt>
                <c:pt idx="278" formatCode="General">
                  <c:v>886</c:v>
                </c:pt>
                <c:pt idx="279" formatCode="General">
                  <c:v>904</c:v>
                </c:pt>
                <c:pt idx="280" formatCode="General">
                  <c:v>902</c:v>
                </c:pt>
                <c:pt idx="281" formatCode="General">
                  <c:v>867</c:v>
                </c:pt>
                <c:pt idx="282" formatCode="General">
                  <c:v>858</c:v>
                </c:pt>
                <c:pt idx="283" formatCode="General">
                  <c:v>880</c:v>
                </c:pt>
                <c:pt idx="284" formatCode="General">
                  <c:v>906</c:v>
                </c:pt>
                <c:pt idx="285" formatCode="General">
                  <c:v>939</c:v>
                </c:pt>
                <c:pt idx="286" formatCode="General">
                  <c:v>973</c:v>
                </c:pt>
                <c:pt idx="287" formatCode="General">
                  <c:v>1004</c:v>
                </c:pt>
                <c:pt idx="288" formatCode="General">
                  <c:v>999</c:v>
                </c:pt>
                <c:pt idx="289" formatCode="General">
                  <c:v>989</c:v>
                </c:pt>
                <c:pt idx="290" formatCode="General">
                  <c:v>977</c:v>
                </c:pt>
                <c:pt idx="291" formatCode="General">
                  <c:v>959</c:v>
                </c:pt>
                <c:pt idx="292" formatCode="General">
                  <c:v>948</c:v>
                </c:pt>
                <c:pt idx="293" formatCode="General">
                  <c:v>934</c:v>
                </c:pt>
                <c:pt idx="294" formatCode="General">
                  <c:v>934</c:v>
                </c:pt>
                <c:pt idx="295" formatCode="General">
                  <c:v>940</c:v>
                </c:pt>
                <c:pt idx="296" formatCode="General">
                  <c:v>954</c:v>
                </c:pt>
                <c:pt idx="297" formatCode="General">
                  <c:v>973</c:v>
                </c:pt>
                <c:pt idx="298" formatCode="General">
                  <c:v>964</c:v>
                </c:pt>
                <c:pt idx="299" formatCode="General">
                  <c:v>966</c:v>
                </c:pt>
                <c:pt idx="300" formatCode="General">
                  <c:v>988</c:v>
                </c:pt>
                <c:pt idx="301" formatCode="General">
                  <c:v>1010</c:v>
                </c:pt>
                <c:pt idx="302" formatCode="General">
                  <c:v>1022</c:v>
                </c:pt>
                <c:pt idx="303" formatCode="General">
                  <c:v>1027</c:v>
                </c:pt>
                <c:pt idx="304" formatCode="General">
                  <c:v>1021</c:v>
                </c:pt>
                <c:pt idx="305" formatCode="General">
                  <c:v>1002</c:v>
                </c:pt>
                <c:pt idx="306" formatCode="General">
                  <c:v>982</c:v>
                </c:pt>
                <c:pt idx="307" formatCode="General">
                  <c:v>987</c:v>
                </c:pt>
                <c:pt idx="308" formatCode="General">
                  <c:v>997</c:v>
                </c:pt>
                <c:pt idx="309" formatCode="General">
                  <c:v>1008</c:v>
                </c:pt>
                <c:pt idx="310" formatCode="General">
                  <c:v>1022</c:v>
                </c:pt>
                <c:pt idx="311" formatCode="General">
                  <c:v>1022</c:v>
                </c:pt>
                <c:pt idx="312" formatCode="General">
                  <c:v>1017</c:v>
                </c:pt>
                <c:pt idx="313" formatCode="General">
                  <c:v>993</c:v>
                </c:pt>
                <c:pt idx="314" formatCode="General">
                  <c:v>943</c:v>
                </c:pt>
                <c:pt idx="315" formatCode="General">
                  <c:v>949</c:v>
                </c:pt>
                <c:pt idx="316" formatCode="General">
                  <c:v>961</c:v>
                </c:pt>
                <c:pt idx="317" formatCode="General">
                  <c:v>967</c:v>
                </c:pt>
                <c:pt idx="318" formatCode="General">
                  <c:v>962</c:v>
                </c:pt>
                <c:pt idx="319" formatCode="General">
                  <c:v>956</c:v>
                </c:pt>
                <c:pt idx="320" formatCode="General">
                  <c:v>939</c:v>
                </c:pt>
                <c:pt idx="321" formatCode="General">
                  <c:v>930</c:v>
                </c:pt>
                <c:pt idx="322" formatCode="General">
                  <c:v>936</c:v>
                </c:pt>
                <c:pt idx="323" formatCode="General">
                  <c:v>970</c:v>
                </c:pt>
                <c:pt idx="324" formatCode="General">
                  <c:v>989</c:v>
                </c:pt>
                <c:pt idx="325" formatCode="General">
                  <c:v>1002</c:v>
                </c:pt>
                <c:pt idx="326" formatCode="General">
                  <c:v>1029</c:v>
                </c:pt>
                <c:pt idx="327" formatCode="General">
                  <c:v>1061</c:v>
                </c:pt>
                <c:pt idx="328" formatCode="General">
                  <c:v>1098</c:v>
                </c:pt>
                <c:pt idx="329" formatCode="General">
                  <c:v>1186</c:v>
                </c:pt>
                <c:pt idx="330" formatCode="General">
                  <c:v>1205</c:v>
                </c:pt>
                <c:pt idx="331" formatCode="General">
                  <c:v>1235</c:v>
                </c:pt>
                <c:pt idx="332" formatCode="General">
                  <c:v>1273</c:v>
                </c:pt>
                <c:pt idx="333" formatCode="General">
                  <c:v>1316</c:v>
                </c:pt>
                <c:pt idx="334" formatCode="General">
                  <c:v>1362</c:v>
                </c:pt>
                <c:pt idx="335" formatCode="General">
                  <c:v>1373</c:v>
                </c:pt>
                <c:pt idx="336" formatCode="General">
                  <c:v>1412</c:v>
                </c:pt>
                <c:pt idx="337" formatCode="General">
                  <c:v>1496</c:v>
                </c:pt>
                <c:pt idx="338" formatCode="General">
                  <c:v>1578</c:v>
                </c:pt>
                <c:pt idx="339" formatCode="General">
                  <c:v>1602</c:v>
                </c:pt>
                <c:pt idx="340" formatCode="General">
                  <c:v>1599</c:v>
                </c:pt>
                <c:pt idx="341" formatCode="General">
                  <c:v>1621</c:v>
                </c:pt>
                <c:pt idx="342" formatCode="General">
                  <c:v>1570</c:v>
                </c:pt>
                <c:pt idx="343" formatCode="General">
                  <c:v>1518</c:v>
                </c:pt>
                <c:pt idx="344" formatCode="General">
                  <c:v>1481</c:v>
                </c:pt>
                <c:pt idx="345" formatCode="General">
                  <c:v>1477</c:v>
                </c:pt>
                <c:pt idx="346" formatCode="General">
                  <c:v>1468</c:v>
                </c:pt>
                <c:pt idx="347" formatCode="General">
                  <c:v>1453</c:v>
                </c:pt>
                <c:pt idx="348" formatCode="General">
                  <c:v>1580</c:v>
                </c:pt>
                <c:pt idx="349" formatCode="General">
                  <c:v>1562</c:v>
                </c:pt>
                <c:pt idx="350" formatCode="General">
                  <c:v>1543</c:v>
                </c:pt>
                <c:pt idx="351" formatCode="General">
                  <c:v>1480</c:v>
                </c:pt>
                <c:pt idx="352" formatCode="General">
                  <c:v>1391</c:v>
                </c:pt>
                <c:pt idx="353" formatCode="General">
                  <c:v>1325</c:v>
                </c:pt>
                <c:pt idx="354" formatCode="General">
                  <c:v>1276</c:v>
                </c:pt>
                <c:pt idx="355" formatCode="General">
                  <c:v>1258</c:v>
                </c:pt>
                <c:pt idx="356" formatCode="General">
                  <c:v>1250</c:v>
                </c:pt>
                <c:pt idx="357" formatCode="General">
                  <c:v>1222</c:v>
                </c:pt>
                <c:pt idx="358" formatCode="General">
                  <c:v>1197</c:v>
                </c:pt>
                <c:pt idx="359" formatCode="General">
                  <c:v>1174</c:v>
                </c:pt>
                <c:pt idx="360" formatCode="General">
                  <c:v>1175</c:v>
                </c:pt>
                <c:pt idx="361" formatCode="General">
                  <c:v>1164</c:v>
                </c:pt>
                <c:pt idx="362" formatCode="General">
                  <c:v>1160</c:v>
                </c:pt>
                <c:pt idx="363" formatCode="General">
                  <c:v>1146</c:v>
                </c:pt>
                <c:pt idx="364" formatCode="General">
                  <c:v>1130</c:v>
                </c:pt>
                <c:pt idx="365" formatCode="General">
                  <c:v>1106</c:v>
                </c:pt>
                <c:pt idx="366" formatCode="General">
                  <c:v>1097</c:v>
                </c:pt>
                <c:pt idx="367" formatCode="General">
                  <c:v>1085</c:v>
                </c:pt>
                <c:pt idx="368" formatCode="General">
                  <c:v>1091</c:v>
                </c:pt>
                <c:pt idx="369" formatCode="General">
                  <c:v>1096</c:v>
                </c:pt>
                <c:pt idx="370" formatCode="General">
                  <c:v>1091</c:v>
                </c:pt>
                <c:pt idx="371" formatCode="General">
                  <c:v>1092</c:v>
                </c:pt>
                <c:pt idx="372" formatCode="General">
                  <c:v>1086</c:v>
                </c:pt>
                <c:pt idx="373" formatCode="General">
                  <c:v>1084</c:v>
                </c:pt>
                <c:pt idx="374" formatCode="General">
                  <c:v>1093</c:v>
                </c:pt>
                <c:pt idx="375" formatCode="General">
                  <c:v>1110</c:v>
                </c:pt>
                <c:pt idx="376" formatCode="General">
                  <c:v>1127</c:v>
                </c:pt>
                <c:pt idx="377" formatCode="General">
                  <c:v>1148</c:v>
                </c:pt>
                <c:pt idx="378" formatCode="General">
                  <c:v>1177</c:v>
                </c:pt>
                <c:pt idx="379" formatCode="General">
                  <c:v>1217</c:v>
                </c:pt>
                <c:pt idx="380" formatCode="General">
                  <c:v>1246</c:v>
                </c:pt>
                <c:pt idx="381" formatCode="General">
                  <c:v>1271</c:v>
                </c:pt>
                <c:pt idx="382" formatCode="General">
                  <c:v>1322</c:v>
                </c:pt>
                <c:pt idx="383" formatCode="General">
                  <c:v>1369</c:v>
                </c:pt>
                <c:pt idx="384" formatCode="General">
                  <c:v>1428</c:v>
                </c:pt>
                <c:pt idx="385" formatCode="General">
                  <c:v>1421</c:v>
                </c:pt>
                <c:pt idx="386" formatCode="General">
                  <c:v>1398</c:v>
                </c:pt>
                <c:pt idx="387" formatCode="General">
                  <c:v>1374</c:v>
                </c:pt>
                <c:pt idx="388" formatCode="General">
                  <c:v>1370</c:v>
                </c:pt>
                <c:pt idx="389" formatCode="General">
                  <c:v>1395</c:v>
                </c:pt>
                <c:pt idx="390" formatCode="General">
                  <c:v>1512</c:v>
                </c:pt>
                <c:pt idx="391" formatCode="General">
                  <c:v>1706</c:v>
                </c:pt>
                <c:pt idx="392" formatCode="General">
                  <c:v>1826</c:v>
                </c:pt>
                <c:pt idx="393" formatCode="General">
                  <c:v>1876</c:v>
                </c:pt>
                <c:pt idx="394" formatCode="General">
                  <c:v>1951</c:v>
                </c:pt>
                <c:pt idx="395" formatCode="General">
                  <c:v>2036</c:v>
                </c:pt>
                <c:pt idx="396" formatCode="General">
                  <c:v>2113</c:v>
                </c:pt>
                <c:pt idx="397" formatCode="General">
                  <c:v>2277</c:v>
                </c:pt>
                <c:pt idx="398" formatCode="General">
                  <c:v>2247</c:v>
                </c:pt>
                <c:pt idx="399" formatCode="General">
                  <c:v>2208</c:v>
                </c:pt>
                <c:pt idx="400" formatCode="General">
                  <c:v>2134</c:v>
                </c:pt>
                <c:pt idx="401" formatCode="General">
                  <c:v>2156</c:v>
                </c:pt>
                <c:pt idx="402" formatCode="General">
                  <c:v>2225</c:v>
                </c:pt>
                <c:pt idx="403" formatCode="General">
                  <c:v>2292</c:v>
                </c:pt>
                <c:pt idx="404" formatCode="General">
                  <c:v>2330</c:v>
                </c:pt>
                <c:pt idx="405" formatCode="General">
                  <c:v>2337</c:v>
                </c:pt>
                <c:pt idx="406" formatCode="General">
                  <c:v>2299</c:v>
                </c:pt>
                <c:pt idx="407" formatCode="General">
                  <c:v>2237</c:v>
                </c:pt>
                <c:pt idx="408" formatCode="General">
                  <c:v>2183</c:v>
                </c:pt>
                <c:pt idx="409" formatCode="General">
                  <c:v>2176</c:v>
                </c:pt>
                <c:pt idx="410" formatCode="General">
                  <c:v>2145</c:v>
                </c:pt>
                <c:pt idx="411" formatCode="General">
                  <c:v>1994</c:v>
                </c:pt>
                <c:pt idx="412" formatCode="General">
                  <c:v>1922</c:v>
                </c:pt>
                <c:pt idx="413" formatCode="General">
                  <c:v>1865</c:v>
                </c:pt>
                <c:pt idx="414" formatCode="General">
                  <c:v>1821</c:v>
                </c:pt>
                <c:pt idx="415" formatCode="General">
                  <c:v>1719</c:v>
                </c:pt>
                <c:pt idx="416" formatCode="General">
                  <c:v>1573</c:v>
                </c:pt>
                <c:pt idx="417" formatCode="General">
                  <c:v>1512</c:v>
                </c:pt>
                <c:pt idx="418" formatCode="General">
                  <c:v>1492</c:v>
                </c:pt>
                <c:pt idx="419" formatCode="General">
                  <c:v>1483</c:v>
                </c:pt>
                <c:pt idx="420" formatCode="General">
                  <c:v>1499</c:v>
                </c:pt>
                <c:pt idx="421" formatCode="General">
                  <c:v>1527</c:v>
                </c:pt>
                <c:pt idx="422" formatCode="General">
                  <c:v>1495</c:v>
                </c:pt>
                <c:pt idx="423" formatCode="General">
                  <c:v>1500</c:v>
                </c:pt>
                <c:pt idx="424" formatCode="General">
                  <c:v>1507</c:v>
                </c:pt>
                <c:pt idx="425" formatCode="General">
                  <c:v>1517</c:v>
                </c:pt>
                <c:pt idx="426" formatCode="General">
                  <c:v>1531</c:v>
                </c:pt>
                <c:pt idx="427" formatCode="General">
                  <c:v>1543</c:v>
                </c:pt>
                <c:pt idx="428" formatCode="General">
                  <c:v>1564</c:v>
                </c:pt>
                <c:pt idx="429" formatCode="General">
                  <c:v>1581</c:v>
                </c:pt>
                <c:pt idx="430" formatCode="General">
                  <c:v>1593</c:v>
                </c:pt>
                <c:pt idx="431" formatCode="General">
                  <c:v>1602</c:v>
                </c:pt>
                <c:pt idx="432" formatCode="General">
                  <c:v>1600</c:v>
                </c:pt>
                <c:pt idx="433" formatCode="General">
                  <c:v>1552</c:v>
                </c:pt>
                <c:pt idx="434" formatCode="General">
                  <c:v>1525</c:v>
                </c:pt>
                <c:pt idx="435" formatCode="General">
                  <c:v>1504</c:v>
                </c:pt>
                <c:pt idx="436" formatCode="General">
                  <c:v>1484</c:v>
                </c:pt>
                <c:pt idx="437" formatCode="General">
                  <c:v>1551</c:v>
                </c:pt>
                <c:pt idx="438" formatCode="General">
                  <c:v>1619</c:v>
                </c:pt>
                <c:pt idx="439" formatCode="General">
                  <c:v>1671</c:v>
                </c:pt>
                <c:pt idx="440" formatCode="General">
                  <c:v>1708</c:v>
                </c:pt>
                <c:pt idx="441" formatCode="General">
                  <c:v>1786</c:v>
                </c:pt>
                <c:pt idx="442" formatCode="General">
                  <c:v>1847</c:v>
                </c:pt>
                <c:pt idx="443" formatCode="General">
                  <c:v>1878</c:v>
                </c:pt>
                <c:pt idx="444" formatCode="General">
                  <c:v>1901</c:v>
                </c:pt>
                <c:pt idx="445" formatCode="General">
                  <c:v>1960</c:v>
                </c:pt>
                <c:pt idx="446" formatCode="General">
                  <c:v>1965</c:v>
                </c:pt>
                <c:pt idx="447" formatCode="General">
                  <c:v>1963</c:v>
                </c:pt>
                <c:pt idx="448" formatCode="General">
                  <c:v>1961</c:v>
                </c:pt>
                <c:pt idx="449" formatCode="General">
                  <c:v>1985</c:v>
                </c:pt>
                <c:pt idx="450" formatCode="General">
                  <c:v>2011</c:v>
                </c:pt>
                <c:pt idx="451" formatCode="General">
                  <c:v>2125</c:v>
                </c:pt>
                <c:pt idx="452" formatCode="General">
                  <c:v>2146</c:v>
                </c:pt>
                <c:pt idx="453" formatCode="General">
                  <c:v>2115</c:v>
                </c:pt>
                <c:pt idx="454" formatCode="General">
                  <c:v>2084</c:v>
                </c:pt>
                <c:pt idx="455" formatCode="General">
                  <c:v>2047</c:v>
                </c:pt>
                <c:pt idx="456" formatCode="General">
                  <c:v>2008</c:v>
                </c:pt>
                <c:pt idx="457" formatCode="General">
                  <c:v>1994</c:v>
                </c:pt>
                <c:pt idx="458" formatCode="General">
                  <c:v>2003</c:v>
                </c:pt>
                <c:pt idx="459" formatCode="General">
                  <c:v>2046</c:v>
                </c:pt>
                <c:pt idx="460" formatCode="General">
                  <c:v>2113</c:v>
                </c:pt>
                <c:pt idx="461" formatCode="General">
                  <c:v>2127</c:v>
                </c:pt>
                <c:pt idx="462" formatCode="General">
                  <c:v>2021</c:v>
                </c:pt>
                <c:pt idx="463" formatCode="General">
                  <c:v>1947</c:v>
                </c:pt>
                <c:pt idx="464" formatCode="General">
                  <c:v>1904</c:v>
                </c:pt>
                <c:pt idx="465" formatCode="General">
                  <c:v>1860</c:v>
                </c:pt>
                <c:pt idx="466" formatCode="General">
                  <c:v>1822</c:v>
                </c:pt>
                <c:pt idx="467" formatCode="General">
                  <c:v>1740</c:v>
                </c:pt>
                <c:pt idx="468" formatCode="General">
                  <c:v>1651</c:v>
                </c:pt>
                <c:pt idx="469" formatCode="General">
                  <c:v>1636</c:v>
                </c:pt>
                <c:pt idx="470" formatCode="General">
                  <c:v>1621</c:v>
                </c:pt>
                <c:pt idx="471" formatCode="General">
                  <c:v>1628</c:v>
                </c:pt>
                <c:pt idx="472" formatCode="General">
                  <c:v>1541</c:v>
                </c:pt>
                <c:pt idx="473" formatCode="General">
                  <c:v>1478</c:v>
                </c:pt>
                <c:pt idx="474" formatCode="General">
                  <c:v>1352</c:v>
                </c:pt>
                <c:pt idx="475" formatCode="General">
                  <c:v>1279</c:v>
                </c:pt>
                <c:pt idx="476" formatCode="General">
                  <c:v>1215</c:v>
                </c:pt>
                <c:pt idx="477" formatCode="General">
                  <c:v>1168</c:v>
                </c:pt>
                <c:pt idx="478" formatCode="General">
                  <c:v>1139</c:v>
                </c:pt>
                <c:pt idx="479" formatCode="General">
                  <c:v>1132</c:v>
                </c:pt>
                <c:pt idx="480" formatCode="General">
                  <c:v>1136</c:v>
                </c:pt>
                <c:pt idx="481" formatCode="General">
                  <c:v>1146</c:v>
                </c:pt>
                <c:pt idx="482" formatCode="General">
                  <c:v>1169</c:v>
                </c:pt>
                <c:pt idx="483" formatCode="General">
                  <c:v>1165</c:v>
                </c:pt>
                <c:pt idx="484" formatCode="General">
                  <c:v>1158</c:v>
                </c:pt>
                <c:pt idx="485" formatCode="General">
                  <c:v>1156</c:v>
                </c:pt>
                <c:pt idx="486" formatCode="General">
                  <c:v>1145</c:v>
                </c:pt>
                <c:pt idx="487" formatCode="General">
                  <c:v>1115</c:v>
                </c:pt>
                <c:pt idx="488" formatCode="General">
                  <c:v>1102</c:v>
                </c:pt>
                <c:pt idx="489" formatCode="General">
                  <c:v>1091</c:v>
                </c:pt>
                <c:pt idx="490" formatCode="General">
                  <c:v>1060</c:v>
                </c:pt>
                <c:pt idx="491" formatCode="General">
                  <c:v>1007</c:v>
                </c:pt>
                <c:pt idx="492" formatCode="General">
                  <c:v>996</c:v>
                </c:pt>
                <c:pt idx="493" formatCode="General">
                  <c:v>1001</c:v>
                </c:pt>
                <c:pt idx="494" formatCode="General">
                  <c:v>1012</c:v>
                </c:pt>
                <c:pt idx="495" formatCode="General">
                  <c:v>1024</c:v>
                </c:pt>
                <c:pt idx="496" formatCode="General">
                  <c:v>1046</c:v>
                </c:pt>
                <c:pt idx="497" formatCode="General">
                  <c:v>1058</c:v>
                </c:pt>
                <c:pt idx="498" formatCode="General">
                  <c:v>1065</c:v>
                </c:pt>
                <c:pt idx="499" formatCode="General">
                  <c:v>1066</c:v>
                </c:pt>
                <c:pt idx="500" formatCode="General">
                  <c:v>1062</c:v>
                </c:pt>
                <c:pt idx="501" formatCode="General">
                  <c:v>1067</c:v>
                </c:pt>
                <c:pt idx="502" formatCode="General">
                  <c:v>1075</c:v>
                </c:pt>
                <c:pt idx="503" formatCode="General">
                  <c:v>1082</c:v>
                </c:pt>
                <c:pt idx="504" formatCode="General">
                  <c:v>1092</c:v>
                </c:pt>
                <c:pt idx="505" formatCode="General">
                  <c:v>1117</c:v>
                </c:pt>
                <c:pt idx="506" formatCode="General">
                  <c:v>1127</c:v>
                </c:pt>
                <c:pt idx="507" formatCode="General">
                  <c:v>1135</c:v>
                </c:pt>
                <c:pt idx="508" formatCode="General">
                  <c:v>1138</c:v>
                </c:pt>
                <c:pt idx="509" formatCode="General">
                  <c:v>1146</c:v>
                </c:pt>
                <c:pt idx="510" formatCode="General">
                  <c:v>1151</c:v>
                </c:pt>
                <c:pt idx="511" formatCode="General">
                  <c:v>1152</c:v>
                </c:pt>
                <c:pt idx="512" formatCode="General">
                  <c:v>1151</c:v>
                </c:pt>
                <c:pt idx="513" formatCode="General">
                  <c:v>1149</c:v>
                </c:pt>
                <c:pt idx="514" formatCode="General">
                  <c:v>1139</c:v>
                </c:pt>
                <c:pt idx="515" formatCode="General">
                  <c:v>1130</c:v>
                </c:pt>
                <c:pt idx="516" formatCode="General">
                  <c:v>1120</c:v>
                </c:pt>
                <c:pt idx="517" formatCode="General">
                  <c:v>1115</c:v>
                </c:pt>
                <c:pt idx="518" formatCode="General">
                  <c:v>1099</c:v>
                </c:pt>
                <c:pt idx="519" formatCode="General">
                  <c:v>1103</c:v>
                </c:pt>
                <c:pt idx="520" formatCode="General">
                  <c:v>1133</c:v>
                </c:pt>
                <c:pt idx="521" formatCode="General">
                  <c:v>1170</c:v>
                </c:pt>
                <c:pt idx="522" formatCode="General">
                  <c:v>1179</c:v>
                </c:pt>
                <c:pt idx="523" formatCode="General">
                  <c:v>1171</c:v>
                </c:pt>
                <c:pt idx="524" formatCode="General">
                  <c:v>1151</c:v>
                </c:pt>
                <c:pt idx="525" formatCode="General">
                  <c:v>1125</c:v>
                </c:pt>
                <c:pt idx="526" formatCode="General">
                  <c:v>1090</c:v>
                </c:pt>
                <c:pt idx="527" formatCode="General">
                  <c:v>1062</c:v>
                </c:pt>
                <c:pt idx="528" formatCode="General">
                  <c:v>1027</c:v>
                </c:pt>
                <c:pt idx="529" formatCode="General">
                  <c:v>1012</c:v>
                </c:pt>
                <c:pt idx="530" formatCode="General">
                  <c:v>995</c:v>
                </c:pt>
                <c:pt idx="531" formatCode="General">
                  <c:v>962</c:v>
                </c:pt>
                <c:pt idx="532" formatCode="General">
                  <c:v>925</c:v>
                </c:pt>
                <c:pt idx="533" formatCode="General">
                  <c:v>900</c:v>
                </c:pt>
                <c:pt idx="534" formatCode="General">
                  <c:v>873</c:v>
                </c:pt>
                <c:pt idx="535" formatCode="General">
                  <c:v>847</c:v>
                </c:pt>
                <c:pt idx="536" formatCode="General">
                  <c:v>825</c:v>
                </c:pt>
                <c:pt idx="537" formatCode="General">
                  <c:v>815</c:v>
                </c:pt>
                <c:pt idx="538" formatCode="General">
                  <c:v>812</c:v>
                </c:pt>
                <c:pt idx="539" formatCode="General">
                  <c:v>806</c:v>
                </c:pt>
                <c:pt idx="540" formatCode="General">
                  <c:v>801</c:v>
                </c:pt>
                <c:pt idx="541" formatCode="General">
                  <c:v>805</c:v>
                </c:pt>
                <c:pt idx="542" formatCode="General">
                  <c:v>806</c:v>
                </c:pt>
                <c:pt idx="543" formatCode="General">
                  <c:v>809</c:v>
                </c:pt>
                <c:pt idx="544" formatCode="General">
                  <c:v>811</c:v>
                </c:pt>
                <c:pt idx="545" formatCode="General">
                  <c:v>818</c:v>
                </c:pt>
                <c:pt idx="546" formatCode="General">
                  <c:v>822</c:v>
                </c:pt>
                <c:pt idx="547" formatCode="General">
                  <c:v>826</c:v>
                </c:pt>
                <c:pt idx="548" formatCode="General">
                  <c:v>828</c:v>
                </c:pt>
                <c:pt idx="549" formatCode="General">
                  <c:v>829</c:v>
                </c:pt>
                <c:pt idx="550" formatCode="General">
                  <c:v>830</c:v>
                </c:pt>
                <c:pt idx="551" formatCode="General">
                  <c:v>836</c:v>
                </c:pt>
                <c:pt idx="552" formatCode="General">
                  <c:v>841</c:v>
                </c:pt>
                <c:pt idx="553" formatCode="General">
                  <c:v>850</c:v>
                </c:pt>
                <c:pt idx="554" formatCode="General">
                  <c:v>861</c:v>
                </c:pt>
                <c:pt idx="555" formatCode="General">
                  <c:v>872</c:v>
                </c:pt>
                <c:pt idx="556" formatCode="General">
                  <c:v>879</c:v>
                </c:pt>
                <c:pt idx="557" formatCode="General">
                  <c:v>884</c:v>
                </c:pt>
                <c:pt idx="558" formatCode="General">
                  <c:v>889</c:v>
                </c:pt>
                <c:pt idx="559" formatCode="General">
                  <c:v>892</c:v>
                </c:pt>
                <c:pt idx="560" formatCode="General">
                  <c:v>889</c:v>
                </c:pt>
                <c:pt idx="561" formatCode="General">
                  <c:v>878</c:v>
                </c:pt>
                <c:pt idx="562" formatCode="General">
                  <c:v>873</c:v>
                </c:pt>
                <c:pt idx="563" formatCode="General">
                  <c:v>862</c:v>
                </c:pt>
                <c:pt idx="564" formatCode="General">
                  <c:v>863</c:v>
                </c:pt>
                <c:pt idx="565" formatCode="General">
                  <c:v>868</c:v>
                </c:pt>
                <c:pt idx="566" formatCode="General">
                  <c:v>871</c:v>
                </c:pt>
                <c:pt idx="567" formatCode="General">
                  <c:v>872</c:v>
                </c:pt>
                <c:pt idx="568" formatCode="General">
                  <c:v>879</c:v>
                </c:pt>
                <c:pt idx="569" formatCode="General">
                  <c:v>885</c:v>
                </c:pt>
                <c:pt idx="570" formatCode="General">
                  <c:v>889</c:v>
                </c:pt>
                <c:pt idx="571" formatCode="General">
                  <c:v>888</c:v>
                </c:pt>
                <c:pt idx="572" formatCode="General">
                  <c:v>885</c:v>
                </c:pt>
                <c:pt idx="573" formatCode="General">
                  <c:v>885</c:v>
                </c:pt>
                <c:pt idx="574" formatCode="General">
                  <c:v>880</c:v>
                </c:pt>
                <c:pt idx="575" formatCode="General">
                  <c:v>876</c:v>
                </c:pt>
                <c:pt idx="576" formatCode="General">
                  <c:v>875</c:v>
                </c:pt>
                <c:pt idx="577" formatCode="General">
                  <c:v>865</c:v>
                </c:pt>
                <c:pt idx="578" formatCode="General">
                  <c:v>859</c:v>
                </c:pt>
                <c:pt idx="579" formatCode="General">
                  <c:v>856</c:v>
                </c:pt>
                <c:pt idx="580" formatCode="General">
                  <c:v>858</c:v>
                </c:pt>
                <c:pt idx="581" formatCode="General">
                  <c:v>861</c:v>
                </c:pt>
                <c:pt idx="582" formatCode="General">
                  <c:v>866</c:v>
                </c:pt>
                <c:pt idx="583" formatCode="General">
                  <c:v>877</c:v>
                </c:pt>
                <c:pt idx="584" formatCode="General">
                  <c:v>896</c:v>
                </c:pt>
                <c:pt idx="585" formatCode="General">
                  <c:v>910</c:v>
                </c:pt>
                <c:pt idx="586" formatCode="General">
                  <c:v>922</c:v>
                </c:pt>
                <c:pt idx="587" formatCode="General">
                  <c:v>931</c:v>
                </c:pt>
                <c:pt idx="588" formatCode="General">
                  <c:v>935</c:v>
                </c:pt>
                <c:pt idx="589" formatCode="General">
                  <c:v>933</c:v>
                </c:pt>
                <c:pt idx="590" formatCode="General">
                  <c:v>930</c:v>
                </c:pt>
                <c:pt idx="591" formatCode="General">
                  <c:v>923</c:v>
                </c:pt>
                <c:pt idx="592" formatCode="General">
                  <c:v>912</c:v>
                </c:pt>
                <c:pt idx="593" formatCode="General">
                  <c:v>899</c:v>
                </c:pt>
                <c:pt idx="594" formatCode="General">
                  <c:v>892</c:v>
                </c:pt>
                <c:pt idx="595" formatCode="General">
                  <c:v>880</c:v>
                </c:pt>
                <c:pt idx="596" formatCode="General">
                  <c:v>875</c:v>
                </c:pt>
                <c:pt idx="597" formatCode="General">
                  <c:v>865</c:v>
                </c:pt>
                <c:pt idx="598" formatCode="General">
                  <c:v>847</c:v>
                </c:pt>
                <c:pt idx="599" formatCode="General">
                  <c:v>843</c:v>
                </c:pt>
                <c:pt idx="600" formatCode="General">
                  <c:v>834</c:v>
                </c:pt>
                <c:pt idx="601" formatCode="General">
                  <c:v>820</c:v>
                </c:pt>
                <c:pt idx="602" formatCode="General">
                  <c:v>806</c:v>
                </c:pt>
                <c:pt idx="603" formatCode="General">
                  <c:v>789</c:v>
                </c:pt>
                <c:pt idx="604" formatCode="General">
                  <c:v>776</c:v>
                </c:pt>
                <c:pt idx="605" formatCode="General">
                  <c:v>757</c:v>
                </c:pt>
                <c:pt idx="606" formatCode="General">
                  <c:v>745</c:v>
                </c:pt>
                <c:pt idx="607" formatCode="General">
                  <c:v>741</c:v>
                </c:pt>
                <c:pt idx="608" formatCode="General">
                  <c:v>743</c:v>
                </c:pt>
                <c:pt idx="609" formatCode="General">
                  <c:v>740</c:v>
                </c:pt>
                <c:pt idx="610" formatCode="General">
                  <c:v>737</c:v>
                </c:pt>
                <c:pt idx="611" formatCode="General">
                  <c:v>735</c:v>
                </c:pt>
                <c:pt idx="612" formatCode="General">
                  <c:v>738</c:v>
                </c:pt>
                <c:pt idx="613" formatCode="General">
                  <c:v>747</c:v>
                </c:pt>
                <c:pt idx="614" formatCode="General">
                  <c:v>753</c:v>
                </c:pt>
                <c:pt idx="615" formatCode="General">
                  <c:v>748</c:v>
                </c:pt>
                <c:pt idx="616" formatCode="General">
                  <c:v>751</c:v>
                </c:pt>
                <c:pt idx="617" formatCode="General">
                  <c:v>747</c:v>
                </c:pt>
                <c:pt idx="618" formatCode="General">
                  <c:v>746</c:v>
                </c:pt>
                <c:pt idx="619" formatCode="General">
                  <c:v>748</c:v>
                </c:pt>
                <c:pt idx="620" formatCode="General">
                  <c:v>749</c:v>
                </c:pt>
                <c:pt idx="621" formatCode="General">
                  <c:v>740</c:v>
                </c:pt>
                <c:pt idx="622" formatCode="General">
                  <c:v>739</c:v>
                </c:pt>
                <c:pt idx="623" formatCode="General">
                  <c:v>745</c:v>
                </c:pt>
                <c:pt idx="624" formatCode="General">
                  <c:v>750</c:v>
                </c:pt>
                <c:pt idx="625" formatCode="General">
                  <c:v>760</c:v>
                </c:pt>
                <c:pt idx="626" formatCode="General">
                  <c:v>767</c:v>
                </c:pt>
                <c:pt idx="627" formatCode="General">
                  <c:v>779</c:v>
                </c:pt>
                <c:pt idx="628" formatCode="General">
                  <c:v>792</c:v>
                </c:pt>
                <c:pt idx="629" formatCode="General">
                  <c:v>798</c:v>
                </c:pt>
                <c:pt idx="630" formatCode="General">
                  <c:v>808</c:v>
                </c:pt>
                <c:pt idx="631" formatCode="General">
                  <c:v>817</c:v>
                </c:pt>
                <c:pt idx="632" formatCode="General">
                  <c:v>825</c:v>
                </c:pt>
                <c:pt idx="633" formatCode="General">
                  <c:v>838</c:v>
                </c:pt>
                <c:pt idx="634" formatCode="General">
                  <c:v>837</c:v>
                </c:pt>
                <c:pt idx="635" formatCode="General">
                  <c:v>820</c:v>
                </c:pt>
                <c:pt idx="636" formatCode="General">
                  <c:v>781</c:v>
                </c:pt>
                <c:pt idx="637" formatCode="General">
                  <c:v>765</c:v>
                </c:pt>
                <c:pt idx="638" formatCode="General">
                  <c:v>762</c:v>
                </c:pt>
                <c:pt idx="639" formatCode="General">
                  <c:v>760</c:v>
                </c:pt>
                <c:pt idx="640" formatCode="General">
                  <c:v>751</c:v>
                </c:pt>
                <c:pt idx="641" formatCode="General">
                  <c:v>743</c:v>
                </c:pt>
                <c:pt idx="642" formatCode="General">
                  <c:v>734</c:v>
                </c:pt>
                <c:pt idx="643" formatCode="General">
                  <c:v>712</c:v>
                </c:pt>
                <c:pt idx="644" formatCode="General">
                  <c:v>706</c:v>
                </c:pt>
                <c:pt idx="645" formatCode="General">
                  <c:v>700</c:v>
                </c:pt>
                <c:pt idx="646" formatCode="General">
                  <c:v>698</c:v>
                </c:pt>
              </c:numCache>
            </c:numRef>
          </c:val>
        </c:ser>
        <c:marker val="1"/>
        <c:axId val="135770880"/>
        <c:axId val="135772416"/>
      </c:lineChart>
      <c:dateAx>
        <c:axId val="135770880"/>
        <c:scaling>
          <c:orientation val="minMax"/>
        </c:scaling>
        <c:axPos val="b"/>
        <c:numFmt formatCode="dd/mm/yyyy;@" sourceLinked="1"/>
        <c:tickLblPos val="nextTo"/>
        <c:crossAx val="135772416"/>
        <c:crosses val="autoZero"/>
        <c:auto val="1"/>
        <c:lblOffset val="100"/>
      </c:dateAx>
      <c:valAx>
        <c:axId val="135772416"/>
        <c:scaling>
          <c:orientation val="minMax"/>
        </c:scaling>
        <c:axPos val="l"/>
        <c:majorGridlines/>
        <c:numFmt formatCode="#,##0" sourceLinked="1"/>
        <c:tickLblPos val="nextTo"/>
        <c:crossAx val="13577088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Average</a:t>
            </a:r>
            <a:r>
              <a:rPr lang="en-US" altLang="zh-CN" baseline="0"/>
              <a:t> Freight Spot Rate</a:t>
            </a:r>
            <a:endParaRPr lang="zh-CN" altLang="en-US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tx>
            <c:v>Capesize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Rates'!$A$3:$A$42</c:f>
              <c:numCache>
                <c:formatCode>mmm\-yy</c:formatCode>
                <c:ptCount val="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</c:numCache>
            </c:numRef>
          </c:xVal>
          <c:yVal>
            <c:numRef>
              <c:f>'Freight Rates'!$B$3:$B$42</c:f>
              <c:numCache>
                <c:formatCode>General</c:formatCode>
                <c:ptCount val="40"/>
                <c:pt idx="0">
                  <c:v>10.1</c:v>
                </c:pt>
                <c:pt idx="1">
                  <c:v>5.5</c:v>
                </c:pt>
                <c:pt idx="2">
                  <c:v>5.5</c:v>
                </c:pt>
                <c:pt idx="3">
                  <c:v>6.6</c:v>
                </c:pt>
                <c:pt idx="4">
                  <c:v>8.1</c:v>
                </c:pt>
                <c:pt idx="5">
                  <c:v>4.4000000000000004</c:v>
                </c:pt>
                <c:pt idx="6">
                  <c:v>9.4</c:v>
                </c:pt>
                <c:pt idx="7">
                  <c:v>6.2</c:v>
                </c:pt>
                <c:pt idx="8">
                  <c:v>8.3000000000000007</c:v>
                </c:pt>
                <c:pt idx="9">
                  <c:v>14.9</c:v>
                </c:pt>
                <c:pt idx="10">
                  <c:v>18.600000000000001</c:v>
                </c:pt>
                <c:pt idx="11">
                  <c:v>9.4</c:v>
                </c:pt>
                <c:pt idx="12">
                  <c:v>8.1999999999999993</c:v>
                </c:pt>
                <c:pt idx="13">
                  <c:v>7.7</c:v>
                </c:pt>
                <c:pt idx="14">
                  <c:v>5.9</c:v>
                </c:pt>
                <c:pt idx="15">
                  <c:v>6.3</c:v>
                </c:pt>
                <c:pt idx="16">
                  <c:v>7.1</c:v>
                </c:pt>
                <c:pt idx="17">
                  <c:v>11.1</c:v>
                </c:pt>
                <c:pt idx="18">
                  <c:v>14.8</c:v>
                </c:pt>
                <c:pt idx="19">
                  <c:v>15.6</c:v>
                </c:pt>
                <c:pt idx="20">
                  <c:v>33.5</c:v>
                </c:pt>
                <c:pt idx="21">
                  <c:v>33.9</c:v>
                </c:pt>
                <c:pt idx="22">
                  <c:v>21.4</c:v>
                </c:pt>
                <c:pt idx="23">
                  <c:v>37.700000000000003</c:v>
                </c:pt>
                <c:pt idx="24">
                  <c:v>20.399999999999999</c:v>
                </c:pt>
                <c:pt idx="25">
                  <c:v>11.2</c:v>
                </c:pt>
                <c:pt idx="26">
                  <c:v>23.8</c:v>
                </c:pt>
                <c:pt idx="27">
                  <c:v>12.8</c:v>
                </c:pt>
                <c:pt idx="28">
                  <c:v>11.8</c:v>
                </c:pt>
                <c:pt idx="29">
                  <c:v>14.3</c:v>
                </c:pt>
                <c:pt idx="30">
                  <c:v>11.3</c:v>
                </c:pt>
                <c:pt idx="31">
                  <c:v>13.5</c:v>
                </c:pt>
                <c:pt idx="32">
                  <c:v>15.5</c:v>
                </c:pt>
                <c:pt idx="33">
                  <c:v>18.399999999999999</c:v>
                </c:pt>
                <c:pt idx="34">
                  <c:v>21.6</c:v>
                </c:pt>
                <c:pt idx="35">
                  <c:v>6.8</c:v>
                </c:pt>
                <c:pt idx="36">
                  <c:v>6.3</c:v>
                </c:pt>
                <c:pt idx="37">
                  <c:v>5.9</c:v>
                </c:pt>
                <c:pt idx="38">
                  <c:v>4.3</c:v>
                </c:pt>
                <c:pt idx="39">
                  <c:v>4.4000000000000004</c:v>
                </c:pt>
              </c:numCache>
            </c:numRef>
          </c:yVal>
          <c:smooth val="1"/>
        </c:ser>
        <c:ser>
          <c:idx val="1"/>
          <c:order val="1"/>
          <c:tx>
            <c:v>Panamax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Rates'!$A$3:$A$42</c:f>
              <c:numCache>
                <c:formatCode>mmm\-yy</c:formatCode>
                <c:ptCount val="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</c:numCache>
            </c:numRef>
          </c:xVal>
          <c:yVal>
            <c:numRef>
              <c:f>'Freight Rates'!$C$3:$C$42</c:f>
              <c:numCache>
                <c:formatCode>General</c:formatCode>
                <c:ptCount val="40"/>
                <c:pt idx="0">
                  <c:v>10.6</c:v>
                </c:pt>
                <c:pt idx="1">
                  <c:v>7.4</c:v>
                </c:pt>
                <c:pt idx="2">
                  <c:v>8</c:v>
                </c:pt>
                <c:pt idx="3">
                  <c:v>10.9</c:v>
                </c:pt>
                <c:pt idx="4">
                  <c:v>11.6</c:v>
                </c:pt>
                <c:pt idx="5">
                  <c:v>8.3000000000000007</c:v>
                </c:pt>
                <c:pt idx="6">
                  <c:v>9.5</c:v>
                </c:pt>
                <c:pt idx="7">
                  <c:v>7.2</c:v>
                </c:pt>
                <c:pt idx="8">
                  <c:v>4.5</c:v>
                </c:pt>
                <c:pt idx="9">
                  <c:v>6.3</c:v>
                </c:pt>
                <c:pt idx="10">
                  <c:v>6.9</c:v>
                </c:pt>
                <c:pt idx="11">
                  <c:v>6.8</c:v>
                </c:pt>
                <c:pt idx="12">
                  <c:v>5.8</c:v>
                </c:pt>
                <c:pt idx="13">
                  <c:v>6.1</c:v>
                </c:pt>
                <c:pt idx="14">
                  <c:v>9.1</c:v>
                </c:pt>
                <c:pt idx="15">
                  <c:v>8.9</c:v>
                </c:pt>
                <c:pt idx="16">
                  <c:v>7.2</c:v>
                </c:pt>
                <c:pt idx="17">
                  <c:v>7</c:v>
                </c:pt>
                <c:pt idx="18">
                  <c:v>8.6999999999999993</c:v>
                </c:pt>
                <c:pt idx="19">
                  <c:v>7.6</c:v>
                </c:pt>
                <c:pt idx="20">
                  <c:v>11</c:v>
                </c:pt>
                <c:pt idx="21">
                  <c:v>15.9</c:v>
                </c:pt>
                <c:pt idx="22">
                  <c:v>12.4</c:v>
                </c:pt>
                <c:pt idx="23">
                  <c:v>15.2</c:v>
                </c:pt>
                <c:pt idx="24">
                  <c:v>12.5</c:v>
                </c:pt>
                <c:pt idx="25">
                  <c:v>10.1</c:v>
                </c:pt>
                <c:pt idx="26">
                  <c:v>8.6999999999999993</c:v>
                </c:pt>
                <c:pt idx="27">
                  <c:v>6.6</c:v>
                </c:pt>
                <c:pt idx="28">
                  <c:v>7.6</c:v>
                </c:pt>
                <c:pt idx="29">
                  <c:v>4.5999999999999996</c:v>
                </c:pt>
                <c:pt idx="30">
                  <c:v>4.9000000000000004</c:v>
                </c:pt>
                <c:pt idx="31">
                  <c:v>5.8</c:v>
                </c:pt>
                <c:pt idx="32">
                  <c:v>6.9</c:v>
                </c:pt>
                <c:pt idx="33">
                  <c:v>8</c:v>
                </c:pt>
                <c:pt idx="34">
                  <c:v>9</c:v>
                </c:pt>
                <c:pt idx="35">
                  <c:v>7.8</c:v>
                </c:pt>
                <c:pt idx="36">
                  <c:v>5.7</c:v>
                </c:pt>
                <c:pt idx="37">
                  <c:v>3.9</c:v>
                </c:pt>
                <c:pt idx="38">
                  <c:v>4.8</c:v>
                </c:pt>
                <c:pt idx="39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v>Supramax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Rates'!$A$3:$A$42</c:f>
              <c:numCache>
                <c:formatCode>mmm\-yy</c:formatCode>
                <c:ptCount val="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</c:numCache>
            </c:numRef>
          </c:xVal>
          <c:yVal>
            <c:numRef>
              <c:f>'Freight Rates'!$E$3:$E$42</c:f>
              <c:numCache>
                <c:formatCode>General</c:formatCode>
                <c:ptCount val="40"/>
                <c:pt idx="0">
                  <c:v>10.1</c:v>
                </c:pt>
                <c:pt idx="1">
                  <c:v>6.7</c:v>
                </c:pt>
                <c:pt idx="2">
                  <c:v>9.4</c:v>
                </c:pt>
                <c:pt idx="3">
                  <c:v>10.4</c:v>
                </c:pt>
                <c:pt idx="4">
                  <c:v>11.6</c:v>
                </c:pt>
                <c:pt idx="5">
                  <c:v>11.5</c:v>
                </c:pt>
                <c:pt idx="6">
                  <c:v>12.7</c:v>
                </c:pt>
                <c:pt idx="7">
                  <c:v>9.3000000000000007</c:v>
                </c:pt>
                <c:pt idx="8">
                  <c:v>8.8000000000000007</c:v>
                </c:pt>
                <c:pt idx="9">
                  <c:v>7.9</c:v>
                </c:pt>
                <c:pt idx="10">
                  <c:v>7.3</c:v>
                </c:pt>
                <c:pt idx="11">
                  <c:v>7.8</c:v>
                </c:pt>
                <c:pt idx="12">
                  <c:v>7.7</c:v>
                </c:pt>
                <c:pt idx="13">
                  <c:v>7.1</c:v>
                </c:pt>
                <c:pt idx="14">
                  <c:v>9.4</c:v>
                </c:pt>
                <c:pt idx="15">
                  <c:v>9.5</c:v>
                </c:pt>
                <c:pt idx="16">
                  <c:v>9.1</c:v>
                </c:pt>
                <c:pt idx="17">
                  <c:v>9.5</c:v>
                </c:pt>
                <c:pt idx="18">
                  <c:v>9.5</c:v>
                </c:pt>
                <c:pt idx="19">
                  <c:v>9.6</c:v>
                </c:pt>
                <c:pt idx="20">
                  <c:v>10.199999999999999</c:v>
                </c:pt>
                <c:pt idx="21">
                  <c:v>12.4</c:v>
                </c:pt>
                <c:pt idx="22">
                  <c:v>14</c:v>
                </c:pt>
                <c:pt idx="23">
                  <c:v>15.5</c:v>
                </c:pt>
                <c:pt idx="24">
                  <c:v>12.1</c:v>
                </c:pt>
                <c:pt idx="25">
                  <c:v>10.7</c:v>
                </c:pt>
                <c:pt idx="26">
                  <c:v>12.1</c:v>
                </c:pt>
                <c:pt idx="27">
                  <c:v>9.8000000000000007</c:v>
                </c:pt>
                <c:pt idx="28">
                  <c:v>9.3000000000000007</c:v>
                </c:pt>
                <c:pt idx="29">
                  <c:v>7.7</c:v>
                </c:pt>
                <c:pt idx="30">
                  <c:v>7.1</c:v>
                </c:pt>
                <c:pt idx="31">
                  <c:v>8.9</c:v>
                </c:pt>
                <c:pt idx="32">
                  <c:v>10.6</c:v>
                </c:pt>
                <c:pt idx="33">
                  <c:v>9.9</c:v>
                </c:pt>
                <c:pt idx="34">
                  <c:v>9.6</c:v>
                </c:pt>
                <c:pt idx="35">
                  <c:v>9.8000000000000007</c:v>
                </c:pt>
                <c:pt idx="36">
                  <c:v>7.7</c:v>
                </c:pt>
                <c:pt idx="37">
                  <c:v>5.2</c:v>
                </c:pt>
                <c:pt idx="38">
                  <c:v>6.4</c:v>
                </c:pt>
                <c:pt idx="39">
                  <c:v>6.4</c:v>
                </c:pt>
              </c:numCache>
            </c:numRef>
          </c:yVal>
          <c:smooth val="1"/>
        </c:ser>
        <c:ser>
          <c:idx val="3"/>
          <c:order val="3"/>
          <c:tx>
            <c:v>Handysize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Rates'!$A$3:$A$42</c:f>
              <c:numCache>
                <c:formatCode>mmm\-yy</c:formatCode>
                <c:ptCount val="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</c:numCache>
            </c:numRef>
          </c:xVal>
          <c:yVal>
            <c:numRef>
              <c:f>'Freight Rates'!$F$3:$F$42</c:f>
              <c:numCache>
                <c:formatCode>General</c:formatCode>
                <c:ptCount val="40"/>
                <c:pt idx="0">
                  <c:v>7.6</c:v>
                </c:pt>
                <c:pt idx="1">
                  <c:v>5.7</c:v>
                </c:pt>
                <c:pt idx="2">
                  <c:v>7.5</c:v>
                </c:pt>
                <c:pt idx="3">
                  <c:v>8.3000000000000007</c:v>
                </c:pt>
                <c:pt idx="4">
                  <c:v>9.3000000000000007</c:v>
                </c:pt>
                <c:pt idx="5">
                  <c:v>9.5</c:v>
                </c:pt>
                <c:pt idx="6">
                  <c:v>9.6999999999999993</c:v>
                </c:pt>
                <c:pt idx="7">
                  <c:v>7.4</c:v>
                </c:pt>
                <c:pt idx="8">
                  <c:v>6.9</c:v>
                </c:pt>
                <c:pt idx="9">
                  <c:v>6.5</c:v>
                </c:pt>
                <c:pt idx="10">
                  <c:v>6.2</c:v>
                </c:pt>
                <c:pt idx="11">
                  <c:v>9.6</c:v>
                </c:pt>
                <c:pt idx="12">
                  <c:v>6.8</c:v>
                </c:pt>
                <c:pt idx="13">
                  <c:v>6.4</c:v>
                </c:pt>
                <c:pt idx="14">
                  <c:v>7.9</c:v>
                </c:pt>
                <c:pt idx="15">
                  <c:v>7.9</c:v>
                </c:pt>
                <c:pt idx="16">
                  <c:v>8.1</c:v>
                </c:pt>
                <c:pt idx="17">
                  <c:v>8</c:v>
                </c:pt>
                <c:pt idx="18">
                  <c:v>8.1</c:v>
                </c:pt>
                <c:pt idx="19">
                  <c:v>7.6</c:v>
                </c:pt>
                <c:pt idx="20">
                  <c:v>8</c:v>
                </c:pt>
                <c:pt idx="21">
                  <c:v>8.9</c:v>
                </c:pt>
                <c:pt idx="22">
                  <c:v>10</c:v>
                </c:pt>
                <c:pt idx="23">
                  <c:v>11.4</c:v>
                </c:pt>
                <c:pt idx="24">
                  <c:v>10.4</c:v>
                </c:pt>
                <c:pt idx="25">
                  <c:v>9.6999999999999993</c:v>
                </c:pt>
                <c:pt idx="26">
                  <c:v>9.8000000000000007</c:v>
                </c:pt>
                <c:pt idx="27">
                  <c:v>8.3000000000000007</c:v>
                </c:pt>
                <c:pt idx="28">
                  <c:v>7.4</c:v>
                </c:pt>
                <c:pt idx="29">
                  <c:v>6.8</c:v>
                </c:pt>
                <c:pt idx="30">
                  <c:v>5.3</c:v>
                </c:pt>
                <c:pt idx="31">
                  <c:v>5.8</c:v>
                </c:pt>
                <c:pt idx="32">
                  <c:v>7.2</c:v>
                </c:pt>
                <c:pt idx="33">
                  <c:v>7.3</c:v>
                </c:pt>
                <c:pt idx="34">
                  <c:v>6.7</c:v>
                </c:pt>
                <c:pt idx="35">
                  <c:v>9.3000000000000007</c:v>
                </c:pt>
                <c:pt idx="36">
                  <c:v>6.3</c:v>
                </c:pt>
                <c:pt idx="37">
                  <c:v>4.2</c:v>
                </c:pt>
                <c:pt idx="38">
                  <c:v>5.5</c:v>
                </c:pt>
                <c:pt idx="39">
                  <c:v>5.5</c:v>
                </c:pt>
              </c:numCache>
            </c:numRef>
          </c:yVal>
          <c:smooth val="1"/>
        </c:ser>
        <c:axId val="136238592"/>
        <c:axId val="136240128"/>
      </c:scatterChart>
      <c:valAx>
        <c:axId val="136238592"/>
        <c:scaling>
          <c:orientation val="minMax"/>
          <c:max val="42125"/>
          <c:min val="40925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0128"/>
        <c:crosses val="autoZero"/>
        <c:crossBetween val="midCat"/>
      </c:valAx>
      <c:valAx>
        <c:axId val="136240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Panamax Freight Spot Rates</a:t>
            </a:r>
            <a:endParaRPr lang="zh-CN" altLang="en-US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'Freight Rates'!$B$143</c:f>
              <c:strCache>
                <c:ptCount val="1"/>
                <c:pt idx="0">
                  <c:v>US Gulf - ARA 67,000t Coal Panamax Voyage Rates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'Freight Rates'!$A$144:$A$264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'Freight Rates'!$B$144:$B$264</c:f>
              <c:numCache>
                <c:formatCode>0.00</c:formatCode>
                <c:ptCount val="121"/>
                <c:pt idx="0">
                  <c:v>14.47</c:v>
                </c:pt>
                <c:pt idx="1">
                  <c:v>11.512499999999999</c:v>
                </c:pt>
                <c:pt idx="2">
                  <c:v>13.4</c:v>
                </c:pt>
                <c:pt idx="3">
                  <c:v>15.0625</c:v>
                </c:pt>
                <c:pt idx="4">
                  <c:v>13.5</c:v>
                </c:pt>
                <c:pt idx="5">
                  <c:v>12.95</c:v>
                </c:pt>
                <c:pt idx="6">
                  <c:v>11.7125</c:v>
                </c:pt>
                <c:pt idx="7">
                  <c:v>11.625</c:v>
                </c:pt>
                <c:pt idx="8">
                  <c:v>12.2</c:v>
                </c:pt>
                <c:pt idx="9">
                  <c:v>12.4125</c:v>
                </c:pt>
                <c:pt idx="10">
                  <c:v>13.0625</c:v>
                </c:pt>
                <c:pt idx="11">
                  <c:v>15.04</c:v>
                </c:pt>
                <c:pt idx="12">
                  <c:v>16.125</c:v>
                </c:pt>
                <c:pt idx="13">
                  <c:v>17.600000000000001</c:v>
                </c:pt>
                <c:pt idx="14">
                  <c:v>19.3</c:v>
                </c:pt>
                <c:pt idx="15">
                  <c:v>17.125</c:v>
                </c:pt>
                <c:pt idx="16">
                  <c:v>17.5</c:v>
                </c:pt>
                <c:pt idx="17">
                  <c:v>18.55</c:v>
                </c:pt>
                <c:pt idx="18">
                  <c:v>19.5625</c:v>
                </c:pt>
                <c:pt idx="19">
                  <c:v>19.9375</c:v>
                </c:pt>
                <c:pt idx="20">
                  <c:v>21.6</c:v>
                </c:pt>
                <c:pt idx="21">
                  <c:v>23.25</c:v>
                </c:pt>
                <c:pt idx="22">
                  <c:v>27.5</c:v>
                </c:pt>
                <c:pt idx="23">
                  <c:v>29.1</c:v>
                </c:pt>
                <c:pt idx="24">
                  <c:v>38.75</c:v>
                </c:pt>
                <c:pt idx="25">
                  <c:v>33.917999999999999</c:v>
                </c:pt>
                <c:pt idx="26">
                  <c:v>33.9375</c:v>
                </c:pt>
                <c:pt idx="27">
                  <c:v>39.8675</c:v>
                </c:pt>
                <c:pt idx="28">
                  <c:v>43.92</c:v>
                </c:pt>
                <c:pt idx="29">
                  <c:v>42.362499999999997</c:v>
                </c:pt>
                <c:pt idx="30">
                  <c:v>42</c:v>
                </c:pt>
                <c:pt idx="31">
                  <c:v>41.1</c:v>
                </c:pt>
                <c:pt idx="32">
                  <c:v>45.6</c:v>
                </c:pt>
                <c:pt idx="33">
                  <c:v>48.25</c:v>
                </c:pt>
                <c:pt idx="34">
                  <c:v>60.45</c:v>
                </c:pt>
                <c:pt idx="35">
                  <c:v>51.375</c:v>
                </c:pt>
                <c:pt idx="36">
                  <c:v>52.9375</c:v>
                </c:pt>
                <c:pt idx="37">
                  <c:v>42.99</c:v>
                </c:pt>
                <c:pt idx="38">
                  <c:v>29.662500000000001</c:v>
                </c:pt>
                <c:pt idx="39">
                  <c:v>13.06</c:v>
                </c:pt>
                <c:pt idx="40">
                  <c:v>9.8249999999999993</c:v>
                </c:pt>
                <c:pt idx="41">
                  <c:v>7.1</c:v>
                </c:pt>
                <c:pt idx="42">
                  <c:v>8.24</c:v>
                </c:pt>
                <c:pt idx="43">
                  <c:v>13.25</c:v>
                </c:pt>
                <c:pt idx="44">
                  <c:v>15.2125</c:v>
                </c:pt>
                <c:pt idx="45">
                  <c:v>11.6</c:v>
                </c:pt>
                <c:pt idx="46">
                  <c:v>18.52</c:v>
                </c:pt>
                <c:pt idx="47">
                  <c:v>21.625</c:v>
                </c:pt>
                <c:pt idx="48">
                  <c:v>24.58</c:v>
                </c:pt>
                <c:pt idx="49">
                  <c:v>18.324999999999999</c:v>
                </c:pt>
                <c:pt idx="50">
                  <c:v>19.925000000000001</c:v>
                </c:pt>
                <c:pt idx="51">
                  <c:v>20.83</c:v>
                </c:pt>
                <c:pt idx="52">
                  <c:v>27.6</c:v>
                </c:pt>
                <c:pt idx="53">
                  <c:v>25.487500000000001</c:v>
                </c:pt>
                <c:pt idx="54">
                  <c:v>26.23</c:v>
                </c:pt>
                <c:pt idx="55">
                  <c:v>22.975000000000001</c:v>
                </c:pt>
                <c:pt idx="56">
                  <c:v>28.05</c:v>
                </c:pt>
                <c:pt idx="57">
                  <c:v>25.54</c:v>
                </c:pt>
                <c:pt idx="58">
                  <c:v>29.475000000000001</c:v>
                </c:pt>
                <c:pt idx="59">
                  <c:v>23.625</c:v>
                </c:pt>
                <c:pt idx="60">
                  <c:v>17.79</c:v>
                </c:pt>
                <c:pt idx="61">
                  <c:v>21.387499999999999</c:v>
                </c:pt>
                <c:pt idx="62">
                  <c:v>22.237500000000001</c:v>
                </c:pt>
                <c:pt idx="63">
                  <c:v>18.61</c:v>
                </c:pt>
                <c:pt idx="64">
                  <c:v>18.337499999999999</c:v>
                </c:pt>
                <c:pt idx="65">
                  <c:v>21.06</c:v>
                </c:pt>
                <c:pt idx="66">
                  <c:v>18.899999999999999</c:v>
                </c:pt>
                <c:pt idx="67">
                  <c:v>19</c:v>
                </c:pt>
                <c:pt idx="68">
                  <c:v>21.6875</c:v>
                </c:pt>
                <c:pt idx="69">
                  <c:v>20.309999999999999</c:v>
                </c:pt>
                <c:pt idx="70">
                  <c:v>20.762499999999999</c:v>
                </c:pt>
                <c:pt idx="71">
                  <c:v>22.1875</c:v>
                </c:pt>
                <c:pt idx="72">
                  <c:v>21.72</c:v>
                </c:pt>
                <c:pt idx="73">
                  <c:v>20.875</c:v>
                </c:pt>
                <c:pt idx="74">
                  <c:v>20.81</c:v>
                </c:pt>
                <c:pt idx="75">
                  <c:v>22.8125</c:v>
                </c:pt>
                <c:pt idx="76">
                  <c:v>21.6875</c:v>
                </c:pt>
                <c:pt idx="77">
                  <c:v>21.1</c:v>
                </c:pt>
                <c:pt idx="78">
                  <c:v>17</c:v>
                </c:pt>
                <c:pt idx="79">
                  <c:v>16.125</c:v>
                </c:pt>
                <c:pt idx="80">
                  <c:v>17.600000000000001</c:v>
                </c:pt>
                <c:pt idx="81">
                  <c:v>20.1875</c:v>
                </c:pt>
                <c:pt idx="82">
                  <c:v>20.375</c:v>
                </c:pt>
                <c:pt idx="83">
                  <c:v>16.95</c:v>
                </c:pt>
                <c:pt idx="84">
                  <c:v>16.925000000000001</c:v>
                </c:pt>
                <c:pt idx="85">
                  <c:v>15.58</c:v>
                </c:pt>
                <c:pt idx="86">
                  <c:v>13.65</c:v>
                </c:pt>
                <c:pt idx="87">
                  <c:v>15.625</c:v>
                </c:pt>
                <c:pt idx="88">
                  <c:v>15.4</c:v>
                </c:pt>
                <c:pt idx="89">
                  <c:v>15.6625</c:v>
                </c:pt>
                <c:pt idx="90">
                  <c:v>14.9</c:v>
                </c:pt>
                <c:pt idx="91">
                  <c:v>14.75</c:v>
                </c:pt>
                <c:pt idx="92">
                  <c:v>16.149999999999999</c:v>
                </c:pt>
                <c:pt idx="93">
                  <c:v>16.362500000000001</c:v>
                </c:pt>
                <c:pt idx="94">
                  <c:v>15.2</c:v>
                </c:pt>
                <c:pt idx="95">
                  <c:v>15.9375</c:v>
                </c:pt>
                <c:pt idx="96">
                  <c:v>16.4375</c:v>
                </c:pt>
                <c:pt idx="97">
                  <c:v>15.24</c:v>
                </c:pt>
                <c:pt idx="98">
                  <c:v>15.5</c:v>
                </c:pt>
                <c:pt idx="99">
                  <c:v>19.625</c:v>
                </c:pt>
                <c:pt idx="100">
                  <c:v>19.09</c:v>
                </c:pt>
                <c:pt idx="101">
                  <c:v>22.125</c:v>
                </c:pt>
                <c:pt idx="102">
                  <c:v>19.14</c:v>
                </c:pt>
                <c:pt idx="103">
                  <c:v>16.537500000000001</c:v>
                </c:pt>
                <c:pt idx="104">
                  <c:v>13.675000000000001</c:v>
                </c:pt>
                <c:pt idx="105">
                  <c:v>11.525</c:v>
                </c:pt>
                <c:pt idx="106">
                  <c:v>14.41</c:v>
                </c:pt>
                <c:pt idx="107">
                  <c:v>13.625</c:v>
                </c:pt>
                <c:pt idx="108">
                  <c:v>12.887499999999999</c:v>
                </c:pt>
                <c:pt idx="109">
                  <c:v>13.25</c:v>
                </c:pt>
                <c:pt idx="110">
                  <c:v>13.525</c:v>
                </c:pt>
                <c:pt idx="111">
                  <c:v>14.03</c:v>
                </c:pt>
                <c:pt idx="112">
                  <c:v>15.0625</c:v>
                </c:pt>
                <c:pt idx="113">
                  <c:v>12.6875</c:v>
                </c:pt>
                <c:pt idx="114">
                  <c:v>10.726000000000001</c:v>
                </c:pt>
                <c:pt idx="115">
                  <c:v>9.9</c:v>
                </c:pt>
                <c:pt idx="116">
                  <c:v>9.8000000000000007</c:v>
                </c:pt>
                <c:pt idx="117">
                  <c:v>9.6999999999999993</c:v>
                </c:pt>
                <c:pt idx="118">
                  <c:v>10.039999999999999</c:v>
                </c:pt>
                <c:pt idx="119">
                  <c:v>11.0375</c:v>
                </c:pt>
                <c:pt idx="120">
                  <c:v>12.2</c:v>
                </c:pt>
              </c:numCache>
            </c:numRef>
          </c:val>
        </c:ser>
        <c:ser>
          <c:idx val="1"/>
          <c:order val="1"/>
          <c:tx>
            <c:strRef>
              <c:f>'Freight Rates'!$C$143</c:f>
              <c:strCache>
                <c:ptCount val="1"/>
                <c:pt idx="0">
                  <c:v>Bolivar - ARA 67,000t Coal Panamax Voyage Rates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'Freight Rates'!$A$144:$A$264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'Freight Rates'!$C$144:$C$264</c:f>
              <c:numCache>
                <c:formatCode>0.00</c:formatCode>
                <c:ptCount val="121"/>
                <c:pt idx="0">
                  <c:v>13.45</c:v>
                </c:pt>
                <c:pt idx="1">
                  <c:v>11.6</c:v>
                </c:pt>
                <c:pt idx="2">
                  <c:v>14.9</c:v>
                </c:pt>
                <c:pt idx="3">
                  <c:v>16.75</c:v>
                </c:pt>
                <c:pt idx="4">
                  <c:v>14.625</c:v>
                </c:pt>
                <c:pt idx="5">
                  <c:v>13.84</c:v>
                </c:pt>
                <c:pt idx="6">
                  <c:v>11.85</c:v>
                </c:pt>
                <c:pt idx="7">
                  <c:v>12.012499999999999</c:v>
                </c:pt>
                <c:pt idx="8">
                  <c:v>13.28</c:v>
                </c:pt>
                <c:pt idx="9">
                  <c:v>12.85</c:v>
                </c:pt>
                <c:pt idx="10">
                  <c:v>13.324999999999999</c:v>
                </c:pt>
                <c:pt idx="11">
                  <c:v>15.2</c:v>
                </c:pt>
                <c:pt idx="12">
                  <c:v>16.149999999999999</c:v>
                </c:pt>
                <c:pt idx="13">
                  <c:v>20.0625</c:v>
                </c:pt>
                <c:pt idx="14">
                  <c:v>22.55</c:v>
                </c:pt>
                <c:pt idx="15">
                  <c:v>19.0625</c:v>
                </c:pt>
                <c:pt idx="16">
                  <c:v>19.587499999999999</c:v>
                </c:pt>
                <c:pt idx="17">
                  <c:v>21.2</c:v>
                </c:pt>
                <c:pt idx="18">
                  <c:v>21.887499999999999</c:v>
                </c:pt>
                <c:pt idx="19">
                  <c:v>21.6875</c:v>
                </c:pt>
                <c:pt idx="20">
                  <c:v>25.5</c:v>
                </c:pt>
                <c:pt idx="21">
                  <c:v>26.5</c:v>
                </c:pt>
                <c:pt idx="22">
                  <c:v>29.25</c:v>
                </c:pt>
                <c:pt idx="23">
                  <c:v>27.52</c:v>
                </c:pt>
                <c:pt idx="24">
                  <c:v>36.137500000000003</c:v>
                </c:pt>
                <c:pt idx="25">
                  <c:v>37.975999999999999</c:v>
                </c:pt>
                <c:pt idx="26">
                  <c:v>42.27</c:v>
                </c:pt>
                <c:pt idx="27">
                  <c:v>48.225000000000001</c:v>
                </c:pt>
                <c:pt idx="28">
                  <c:v>50.48</c:v>
                </c:pt>
                <c:pt idx="29">
                  <c:v>46.5</c:v>
                </c:pt>
                <c:pt idx="30">
                  <c:v>39.875</c:v>
                </c:pt>
                <c:pt idx="31">
                  <c:v>37.75</c:v>
                </c:pt>
                <c:pt idx="32">
                  <c:v>41.7</c:v>
                </c:pt>
                <c:pt idx="33">
                  <c:v>44.024999999999999</c:v>
                </c:pt>
                <c:pt idx="34">
                  <c:v>55.3</c:v>
                </c:pt>
                <c:pt idx="35">
                  <c:v>45.625</c:v>
                </c:pt>
                <c:pt idx="36">
                  <c:v>48.662500000000001</c:v>
                </c:pt>
                <c:pt idx="37">
                  <c:v>39.840000000000003</c:v>
                </c:pt>
                <c:pt idx="38">
                  <c:v>26.4375</c:v>
                </c:pt>
                <c:pt idx="39">
                  <c:v>12.14</c:v>
                </c:pt>
                <c:pt idx="40">
                  <c:v>9.2750000000000004</c:v>
                </c:pt>
                <c:pt idx="41">
                  <c:v>7.5750000000000002</c:v>
                </c:pt>
                <c:pt idx="42">
                  <c:v>7.83</c:v>
                </c:pt>
                <c:pt idx="43">
                  <c:v>11.95</c:v>
                </c:pt>
                <c:pt idx="44">
                  <c:v>14.137499999999999</c:v>
                </c:pt>
                <c:pt idx="45">
                  <c:v>10.85</c:v>
                </c:pt>
                <c:pt idx="46">
                  <c:v>16.66</c:v>
                </c:pt>
                <c:pt idx="47">
                  <c:v>21.412500000000001</c:v>
                </c:pt>
                <c:pt idx="48">
                  <c:v>22.59</c:v>
                </c:pt>
                <c:pt idx="49">
                  <c:v>16.925000000000001</c:v>
                </c:pt>
                <c:pt idx="50">
                  <c:v>18.387499999999999</c:v>
                </c:pt>
                <c:pt idx="51">
                  <c:v>18.78</c:v>
                </c:pt>
                <c:pt idx="52">
                  <c:v>25.35</c:v>
                </c:pt>
                <c:pt idx="53">
                  <c:v>23.4</c:v>
                </c:pt>
                <c:pt idx="54">
                  <c:v>24.1</c:v>
                </c:pt>
                <c:pt idx="55">
                  <c:v>21.125</c:v>
                </c:pt>
                <c:pt idx="56">
                  <c:v>25.737500000000001</c:v>
                </c:pt>
                <c:pt idx="57">
                  <c:v>23.48</c:v>
                </c:pt>
                <c:pt idx="58">
                  <c:v>27.05</c:v>
                </c:pt>
                <c:pt idx="59">
                  <c:v>21.737500000000001</c:v>
                </c:pt>
                <c:pt idx="60">
                  <c:v>16.422000000000001</c:v>
                </c:pt>
                <c:pt idx="61">
                  <c:v>19.7</c:v>
                </c:pt>
                <c:pt idx="62">
                  <c:v>20.55</c:v>
                </c:pt>
                <c:pt idx="63">
                  <c:v>17.02</c:v>
                </c:pt>
                <c:pt idx="64">
                  <c:v>17</c:v>
                </c:pt>
                <c:pt idx="65">
                  <c:v>19.420000000000002</c:v>
                </c:pt>
                <c:pt idx="66">
                  <c:v>17.475000000000001</c:v>
                </c:pt>
                <c:pt idx="67">
                  <c:v>16.364999999999998</c:v>
                </c:pt>
                <c:pt idx="68">
                  <c:v>17.8</c:v>
                </c:pt>
                <c:pt idx="69">
                  <c:v>16.27</c:v>
                </c:pt>
                <c:pt idx="70">
                  <c:v>17.2925</c:v>
                </c:pt>
                <c:pt idx="71">
                  <c:v>18.412500000000001</c:v>
                </c:pt>
                <c:pt idx="72">
                  <c:v>17.64</c:v>
                </c:pt>
                <c:pt idx="73">
                  <c:v>17.05</c:v>
                </c:pt>
                <c:pt idx="74">
                  <c:v>16.850000000000001</c:v>
                </c:pt>
                <c:pt idx="75">
                  <c:v>18.487500000000001</c:v>
                </c:pt>
                <c:pt idx="76">
                  <c:v>19.324999999999999</c:v>
                </c:pt>
                <c:pt idx="77">
                  <c:v>17.239999999999998</c:v>
                </c:pt>
                <c:pt idx="78">
                  <c:v>13.775</c:v>
                </c:pt>
                <c:pt idx="79">
                  <c:v>13.35</c:v>
                </c:pt>
                <c:pt idx="80">
                  <c:v>14.21</c:v>
                </c:pt>
                <c:pt idx="81">
                  <c:v>16.225000000000001</c:v>
                </c:pt>
                <c:pt idx="82">
                  <c:v>16.875</c:v>
                </c:pt>
                <c:pt idx="83">
                  <c:v>13.72</c:v>
                </c:pt>
                <c:pt idx="84">
                  <c:v>14.475</c:v>
                </c:pt>
                <c:pt idx="85">
                  <c:v>13.26</c:v>
                </c:pt>
                <c:pt idx="86">
                  <c:v>11.4625</c:v>
                </c:pt>
                <c:pt idx="87">
                  <c:v>12.637499999999999</c:v>
                </c:pt>
                <c:pt idx="88">
                  <c:v>12.84</c:v>
                </c:pt>
                <c:pt idx="89">
                  <c:v>13.5625</c:v>
                </c:pt>
                <c:pt idx="90">
                  <c:v>13.275</c:v>
                </c:pt>
                <c:pt idx="91">
                  <c:v>13.4</c:v>
                </c:pt>
                <c:pt idx="92">
                  <c:v>14.44</c:v>
                </c:pt>
                <c:pt idx="93">
                  <c:v>13.95</c:v>
                </c:pt>
                <c:pt idx="94">
                  <c:v>13.32</c:v>
                </c:pt>
                <c:pt idx="95">
                  <c:v>13.7</c:v>
                </c:pt>
                <c:pt idx="96">
                  <c:v>15.1</c:v>
                </c:pt>
                <c:pt idx="97">
                  <c:v>13.84</c:v>
                </c:pt>
                <c:pt idx="98">
                  <c:v>14.862500000000001</c:v>
                </c:pt>
                <c:pt idx="99">
                  <c:v>17.95</c:v>
                </c:pt>
                <c:pt idx="100">
                  <c:v>16.09</c:v>
                </c:pt>
                <c:pt idx="101">
                  <c:v>18.45</c:v>
                </c:pt>
                <c:pt idx="102">
                  <c:v>16.36</c:v>
                </c:pt>
                <c:pt idx="103">
                  <c:v>13.85</c:v>
                </c:pt>
                <c:pt idx="104">
                  <c:v>12.24</c:v>
                </c:pt>
                <c:pt idx="105">
                  <c:v>11.095000000000001</c:v>
                </c:pt>
                <c:pt idx="106">
                  <c:v>12.587999999999999</c:v>
                </c:pt>
                <c:pt idx="107">
                  <c:v>10.56</c:v>
                </c:pt>
                <c:pt idx="108">
                  <c:v>10.994999999999999</c:v>
                </c:pt>
                <c:pt idx="109">
                  <c:v>12.208</c:v>
                </c:pt>
                <c:pt idx="110">
                  <c:v>12.2225</c:v>
                </c:pt>
                <c:pt idx="111">
                  <c:v>12.01</c:v>
                </c:pt>
                <c:pt idx="112">
                  <c:v>12.102499999999999</c:v>
                </c:pt>
                <c:pt idx="113">
                  <c:v>11.074999999999999</c:v>
                </c:pt>
                <c:pt idx="114">
                  <c:v>9.0359999999999996</c:v>
                </c:pt>
                <c:pt idx="115">
                  <c:v>8.7949999999999999</c:v>
                </c:pt>
                <c:pt idx="116">
                  <c:v>9.6</c:v>
                </c:pt>
                <c:pt idx="117">
                  <c:v>9.4375</c:v>
                </c:pt>
                <c:pt idx="118">
                  <c:v>9.4600000000000009</c:v>
                </c:pt>
                <c:pt idx="119">
                  <c:v>10.07</c:v>
                </c:pt>
                <c:pt idx="120">
                  <c:v>11.736000000000001</c:v>
                </c:pt>
              </c:numCache>
            </c:numRef>
          </c:val>
        </c:ser>
        <c:ser>
          <c:idx val="2"/>
          <c:order val="2"/>
          <c:tx>
            <c:strRef>
              <c:f>'Freight Rates'!$D$143</c:f>
              <c:strCache>
                <c:ptCount val="1"/>
                <c:pt idx="0">
                  <c:v>Richards Bay - Rotterdam 66,500t Coal Panamax Voyage Rates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'Freight Rates'!$A$144:$A$264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'Freight Rates'!$D$144:$D$264</c:f>
              <c:numCache>
                <c:formatCode>0.00</c:formatCode>
                <c:ptCount val="121"/>
                <c:pt idx="0">
                  <c:v>12.25</c:v>
                </c:pt>
                <c:pt idx="1">
                  <c:v>12.862500000000001</c:v>
                </c:pt>
                <c:pt idx="2">
                  <c:v>14.72</c:v>
                </c:pt>
                <c:pt idx="3">
                  <c:v>15.9375</c:v>
                </c:pt>
                <c:pt idx="4">
                  <c:v>14.375</c:v>
                </c:pt>
                <c:pt idx="5">
                  <c:v>16</c:v>
                </c:pt>
                <c:pt idx="6">
                  <c:v>15.4625</c:v>
                </c:pt>
                <c:pt idx="7">
                  <c:v>15.4625</c:v>
                </c:pt>
                <c:pt idx="8">
                  <c:v>17.2</c:v>
                </c:pt>
                <c:pt idx="9">
                  <c:v>15.375</c:v>
                </c:pt>
                <c:pt idx="10">
                  <c:v>15.225</c:v>
                </c:pt>
                <c:pt idx="11">
                  <c:v>17.32</c:v>
                </c:pt>
                <c:pt idx="12">
                  <c:v>17.612500000000001</c:v>
                </c:pt>
                <c:pt idx="13">
                  <c:v>19.237500000000001</c:v>
                </c:pt>
                <c:pt idx="14">
                  <c:v>23.62</c:v>
                </c:pt>
                <c:pt idx="15">
                  <c:v>24.875</c:v>
                </c:pt>
                <c:pt idx="16">
                  <c:v>26.125</c:v>
                </c:pt>
                <c:pt idx="17">
                  <c:v>26.9</c:v>
                </c:pt>
                <c:pt idx="18">
                  <c:v>28.3125</c:v>
                </c:pt>
                <c:pt idx="19">
                  <c:v>26.1875</c:v>
                </c:pt>
                <c:pt idx="20">
                  <c:v>28.4</c:v>
                </c:pt>
                <c:pt idx="21">
                  <c:v>30.125</c:v>
                </c:pt>
                <c:pt idx="22">
                  <c:v>33.375</c:v>
                </c:pt>
                <c:pt idx="23">
                  <c:v>31.65</c:v>
                </c:pt>
                <c:pt idx="24">
                  <c:v>34.575000000000003</c:v>
                </c:pt>
                <c:pt idx="25">
                  <c:v>34.716000000000001</c:v>
                </c:pt>
                <c:pt idx="26">
                  <c:v>38.82</c:v>
                </c:pt>
                <c:pt idx="27">
                  <c:v>49.147500000000001</c:v>
                </c:pt>
                <c:pt idx="28">
                  <c:v>50.9</c:v>
                </c:pt>
                <c:pt idx="29">
                  <c:v>44.487499999999997</c:v>
                </c:pt>
                <c:pt idx="30">
                  <c:v>34.35</c:v>
                </c:pt>
                <c:pt idx="31">
                  <c:v>32.99</c:v>
                </c:pt>
                <c:pt idx="32">
                  <c:v>43.225000000000001</c:v>
                </c:pt>
                <c:pt idx="33">
                  <c:v>42.6</c:v>
                </c:pt>
                <c:pt idx="34">
                  <c:v>52.3</c:v>
                </c:pt>
                <c:pt idx="35">
                  <c:v>49.887500000000003</c:v>
                </c:pt>
                <c:pt idx="36">
                  <c:v>50.887500000000003</c:v>
                </c:pt>
                <c:pt idx="37">
                  <c:v>38.83</c:v>
                </c:pt>
                <c:pt idx="38">
                  <c:v>30.175000000000001</c:v>
                </c:pt>
                <c:pt idx="39">
                  <c:v>13.75</c:v>
                </c:pt>
                <c:pt idx="40">
                  <c:v>9.9124999999999996</c:v>
                </c:pt>
                <c:pt idx="41">
                  <c:v>8.5749999999999993</c:v>
                </c:pt>
                <c:pt idx="42">
                  <c:v>7.94</c:v>
                </c:pt>
                <c:pt idx="43">
                  <c:v>10.4</c:v>
                </c:pt>
                <c:pt idx="44">
                  <c:v>11.5875</c:v>
                </c:pt>
                <c:pt idx="45">
                  <c:v>9.6</c:v>
                </c:pt>
                <c:pt idx="46">
                  <c:v>13.32</c:v>
                </c:pt>
                <c:pt idx="47">
                  <c:v>19.8125</c:v>
                </c:pt>
                <c:pt idx="48">
                  <c:v>16.41</c:v>
                </c:pt>
                <c:pt idx="49">
                  <c:v>15.65</c:v>
                </c:pt>
                <c:pt idx="50">
                  <c:v>14.675000000000001</c:v>
                </c:pt>
                <c:pt idx="51">
                  <c:v>15.67</c:v>
                </c:pt>
                <c:pt idx="52">
                  <c:v>19.45</c:v>
                </c:pt>
                <c:pt idx="53">
                  <c:v>19.399999999999999</c:v>
                </c:pt>
                <c:pt idx="54">
                  <c:v>19.52</c:v>
                </c:pt>
                <c:pt idx="55">
                  <c:v>18.149999999999999</c:v>
                </c:pt>
                <c:pt idx="56">
                  <c:v>20.587499999999999</c:v>
                </c:pt>
                <c:pt idx="57">
                  <c:v>21.06</c:v>
                </c:pt>
                <c:pt idx="58">
                  <c:v>21.5625</c:v>
                </c:pt>
                <c:pt idx="59">
                  <c:v>19.512499999999999</c:v>
                </c:pt>
                <c:pt idx="60">
                  <c:v>15.324</c:v>
                </c:pt>
                <c:pt idx="61">
                  <c:v>16.362500000000001</c:v>
                </c:pt>
                <c:pt idx="62">
                  <c:v>16.862500000000001</c:v>
                </c:pt>
                <c:pt idx="63">
                  <c:v>15.23</c:v>
                </c:pt>
                <c:pt idx="64">
                  <c:v>15.574999999999999</c:v>
                </c:pt>
                <c:pt idx="65">
                  <c:v>13.8</c:v>
                </c:pt>
                <c:pt idx="66">
                  <c:v>12.475</c:v>
                </c:pt>
                <c:pt idx="67">
                  <c:v>13.88</c:v>
                </c:pt>
                <c:pt idx="68">
                  <c:v>15.55</c:v>
                </c:pt>
                <c:pt idx="69">
                  <c:v>15.09</c:v>
                </c:pt>
                <c:pt idx="70">
                  <c:v>15.362500000000001</c:v>
                </c:pt>
                <c:pt idx="71">
                  <c:v>15.675000000000001</c:v>
                </c:pt>
                <c:pt idx="72">
                  <c:v>14.74</c:v>
                </c:pt>
                <c:pt idx="73">
                  <c:v>14.737500000000001</c:v>
                </c:pt>
                <c:pt idx="74">
                  <c:v>14.76</c:v>
                </c:pt>
                <c:pt idx="75">
                  <c:v>14.987500000000001</c:v>
                </c:pt>
                <c:pt idx="76">
                  <c:v>14.3</c:v>
                </c:pt>
                <c:pt idx="77">
                  <c:v>13.84</c:v>
                </c:pt>
                <c:pt idx="78">
                  <c:v>13.425000000000001</c:v>
                </c:pt>
                <c:pt idx="79">
                  <c:v>12.875</c:v>
                </c:pt>
                <c:pt idx="80">
                  <c:v>13.19</c:v>
                </c:pt>
                <c:pt idx="81">
                  <c:v>13.125</c:v>
                </c:pt>
                <c:pt idx="82">
                  <c:v>12.6</c:v>
                </c:pt>
                <c:pt idx="83">
                  <c:v>11.27</c:v>
                </c:pt>
                <c:pt idx="84">
                  <c:v>11.4125</c:v>
                </c:pt>
                <c:pt idx="85">
                  <c:v>11.92</c:v>
                </c:pt>
                <c:pt idx="86">
                  <c:v>12.362500000000001</c:v>
                </c:pt>
                <c:pt idx="87">
                  <c:v>11.824999999999999</c:v>
                </c:pt>
                <c:pt idx="88">
                  <c:v>10.35</c:v>
                </c:pt>
                <c:pt idx="89">
                  <c:v>10.362500000000001</c:v>
                </c:pt>
                <c:pt idx="90">
                  <c:v>10.3375</c:v>
                </c:pt>
                <c:pt idx="91">
                  <c:v>10.425000000000001</c:v>
                </c:pt>
                <c:pt idx="92">
                  <c:v>11.81</c:v>
                </c:pt>
                <c:pt idx="93">
                  <c:v>11.737500000000001</c:v>
                </c:pt>
                <c:pt idx="94">
                  <c:v>11.38</c:v>
                </c:pt>
                <c:pt idx="95">
                  <c:v>11.2</c:v>
                </c:pt>
                <c:pt idx="96">
                  <c:v>9.9749999999999996</c:v>
                </c:pt>
                <c:pt idx="97">
                  <c:v>10.19</c:v>
                </c:pt>
                <c:pt idx="98">
                  <c:v>11.824999999999999</c:v>
                </c:pt>
                <c:pt idx="99">
                  <c:v>13.45</c:v>
                </c:pt>
                <c:pt idx="100">
                  <c:v>13.28</c:v>
                </c:pt>
                <c:pt idx="101">
                  <c:v>13.762499999999999</c:v>
                </c:pt>
                <c:pt idx="102">
                  <c:v>13.42</c:v>
                </c:pt>
                <c:pt idx="103">
                  <c:v>13.2875</c:v>
                </c:pt>
                <c:pt idx="104">
                  <c:v>12.84</c:v>
                </c:pt>
                <c:pt idx="105">
                  <c:v>12.182499999999999</c:v>
                </c:pt>
                <c:pt idx="106">
                  <c:v>12.09</c:v>
                </c:pt>
                <c:pt idx="107">
                  <c:v>11.5</c:v>
                </c:pt>
                <c:pt idx="108">
                  <c:v>12.387499999999999</c:v>
                </c:pt>
                <c:pt idx="109">
                  <c:v>12.15</c:v>
                </c:pt>
                <c:pt idx="110">
                  <c:v>10.487500000000001</c:v>
                </c:pt>
                <c:pt idx="111">
                  <c:v>10.904</c:v>
                </c:pt>
                <c:pt idx="112">
                  <c:v>10.4</c:v>
                </c:pt>
                <c:pt idx="113">
                  <c:v>8.82</c:v>
                </c:pt>
                <c:pt idx="114">
                  <c:v>7.5179999999999998</c:v>
                </c:pt>
                <c:pt idx="115">
                  <c:v>7.6749999999999998</c:v>
                </c:pt>
                <c:pt idx="116">
                  <c:v>7.3975</c:v>
                </c:pt>
                <c:pt idx="117">
                  <c:v>7</c:v>
                </c:pt>
                <c:pt idx="118">
                  <c:v>7.532</c:v>
                </c:pt>
                <c:pt idx="119">
                  <c:v>7.0250000000000004</c:v>
                </c:pt>
                <c:pt idx="120">
                  <c:v>8.0399999999999991</c:v>
                </c:pt>
              </c:numCache>
            </c:numRef>
          </c:val>
        </c:ser>
        <c:marker val="1"/>
        <c:axId val="135922048"/>
        <c:axId val="135923584"/>
      </c:lineChart>
      <c:dateAx>
        <c:axId val="135922048"/>
        <c:scaling>
          <c:orientation val="minMax"/>
        </c:scaling>
        <c:axPos val="b"/>
        <c:numFmt formatCode="yyyy\-m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23584"/>
        <c:crosses val="autoZero"/>
        <c:auto val="1"/>
        <c:lblOffset val="100"/>
        <c:baseTimeUnit val="months"/>
      </c:dateAx>
      <c:valAx>
        <c:axId val="135923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SCFI Freight Spot Rate</a:t>
            </a:r>
            <a:endParaRPr lang="zh-CN" altLang="en-US"/>
          </a:p>
        </c:rich>
      </c:tx>
      <c:layout>
        <c:manualLayout>
          <c:xMode val="edge"/>
          <c:yMode val="edge"/>
          <c:x val="0.26267495974767924"/>
          <c:y val="1.479087841292568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968823026008162"/>
          <c:y val="0.12536182977127858"/>
          <c:w val="0.62907960034407706"/>
          <c:h val="0.79081433002692847"/>
        </c:manualLayout>
      </c:layout>
      <c:scatterChart>
        <c:scatterStyle val="lineMarker"/>
        <c:ser>
          <c:idx val="0"/>
          <c:order val="0"/>
          <c:tx>
            <c:v>SH-Europe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Rates'!$B$74:$B$140</c:f>
              <c:numCache>
                <c:formatCode>0.00</c:formatCode>
                <c:ptCount val="67"/>
                <c:pt idx="0">
                  <c:v>1873</c:v>
                </c:pt>
                <c:pt idx="1">
                  <c:v>2075</c:v>
                </c:pt>
                <c:pt idx="2">
                  <c:v>2058.25</c:v>
                </c:pt>
                <c:pt idx="3">
                  <c:v>1888</c:v>
                </c:pt>
                <c:pt idx="4">
                  <c:v>1848</c:v>
                </c:pt>
                <c:pt idx="5">
                  <c:v>1870.25</c:v>
                </c:pt>
                <c:pt idx="6">
                  <c:v>1895.2</c:v>
                </c:pt>
                <c:pt idx="7">
                  <c:v>1854</c:v>
                </c:pt>
                <c:pt idx="8">
                  <c:v>1740</c:v>
                </c:pt>
                <c:pt idx="9">
                  <c:v>1549.6666666666699</c:v>
                </c:pt>
                <c:pt idx="10">
                  <c:v>1460.5</c:v>
                </c:pt>
                <c:pt idx="11">
                  <c:v>1354.2</c:v>
                </c:pt>
                <c:pt idx="12">
                  <c:v>1340</c:v>
                </c:pt>
                <c:pt idx="13">
                  <c:v>1250.3333333333301</c:v>
                </c:pt>
                <c:pt idx="14">
                  <c:v>1057.75</c:v>
                </c:pt>
                <c:pt idx="15">
                  <c:v>959.4</c:v>
                </c:pt>
                <c:pt idx="16">
                  <c:v>900.5</c:v>
                </c:pt>
                <c:pt idx="17">
                  <c:v>857</c:v>
                </c:pt>
                <c:pt idx="18">
                  <c:v>810.6</c:v>
                </c:pt>
                <c:pt idx="19">
                  <c:v>830.5</c:v>
                </c:pt>
                <c:pt idx="20">
                  <c:v>787</c:v>
                </c:pt>
                <c:pt idx="21">
                  <c:v>674.33333333333303</c:v>
                </c:pt>
                <c:pt idx="22">
                  <c:v>559.25</c:v>
                </c:pt>
                <c:pt idx="23">
                  <c:v>545.20000000000005</c:v>
                </c:pt>
                <c:pt idx="24">
                  <c:v>733.33333333333303</c:v>
                </c:pt>
                <c:pt idx="25">
                  <c:v>745.25</c:v>
                </c:pt>
                <c:pt idx="26">
                  <c:v>1442</c:v>
                </c:pt>
                <c:pt idx="27">
                  <c:v>1777.5</c:v>
                </c:pt>
                <c:pt idx="28">
                  <c:v>1801.25</c:v>
                </c:pt>
                <c:pt idx="29">
                  <c:v>1664.8</c:v>
                </c:pt>
                <c:pt idx="30">
                  <c:v>1742.5</c:v>
                </c:pt>
                <c:pt idx="31">
                  <c:v>1517</c:v>
                </c:pt>
                <c:pt idx="32">
                  <c:v>1208</c:v>
                </c:pt>
                <c:pt idx="33">
                  <c:v>1167.3333333333301</c:v>
                </c:pt>
                <c:pt idx="34">
                  <c:v>1241.2</c:v>
                </c:pt>
                <c:pt idx="35">
                  <c:v>1201</c:v>
                </c:pt>
                <c:pt idx="36">
                  <c:v>1340.75</c:v>
                </c:pt>
                <c:pt idx="37">
                  <c:v>1272</c:v>
                </c:pt>
                <c:pt idx="38">
                  <c:v>1184</c:v>
                </c:pt>
                <c:pt idx="39">
                  <c:v>925.75</c:v>
                </c:pt>
                <c:pt idx="40">
                  <c:v>686.8</c:v>
                </c:pt>
                <c:pt idx="41">
                  <c:v>753.5</c:v>
                </c:pt>
                <c:pt idx="42">
                  <c:v>1309</c:v>
                </c:pt>
                <c:pt idx="43">
                  <c:v>1338.4</c:v>
                </c:pt>
                <c:pt idx="44">
                  <c:v>919.75</c:v>
                </c:pt>
                <c:pt idx="45">
                  <c:v>668.66666666666697</c:v>
                </c:pt>
                <c:pt idx="46">
                  <c:v>1206.8</c:v>
                </c:pt>
                <c:pt idx="47">
                  <c:v>1402.5</c:v>
                </c:pt>
                <c:pt idx="48">
                  <c:v>1659.4</c:v>
                </c:pt>
                <c:pt idx="49">
                  <c:v>1322.25</c:v>
                </c:pt>
                <c:pt idx="50">
                  <c:v>983.25</c:v>
                </c:pt>
                <c:pt idx="51">
                  <c:v>1172.8</c:v>
                </c:pt>
                <c:pt idx="52">
                  <c:v>1257.75</c:v>
                </c:pt>
                <c:pt idx="53">
                  <c:v>1152.75</c:v>
                </c:pt>
                <c:pt idx="54">
                  <c:v>1287.75</c:v>
                </c:pt>
                <c:pt idx="55">
                  <c:v>1236.5999999999999</c:v>
                </c:pt>
                <c:pt idx="56">
                  <c:v>978.5</c:v>
                </c:pt>
                <c:pt idx="57">
                  <c:v>863</c:v>
                </c:pt>
                <c:pt idx="58">
                  <c:v>914.25</c:v>
                </c:pt>
                <c:pt idx="59">
                  <c:v>1107.2</c:v>
                </c:pt>
                <c:pt idx="60">
                  <c:v>1098</c:v>
                </c:pt>
                <c:pt idx="61">
                  <c:v>999.33333333333303</c:v>
                </c:pt>
                <c:pt idx="62">
                  <c:v>682.5</c:v>
                </c:pt>
                <c:pt idx="63">
                  <c:v>413.6</c:v>
                </c:pt>
                <c:pt idx="64">
                  <c:v>576.25</c:v>
                </c:pt>
                <c:pt idx="65">
                  <c:v>320</c:v>
                </c:pt>
                <c:pt idx="66">
                  <c:v>721</c:v>
                </c:pt>
              </c:numCache>
            </c:numRef>
          </c:yVal>
        </c:ser>
        <c:ser>
          <c:idx val="1"/>
          <c:order val="1"/>
          <c:tx>
            <c:v>SH-Med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Rates'!$C$74:$C$140</c:f>
              <c:numCache>
                <c:formatCode>0.00</c:formatCode>
                <c:ptCount val="67"/>
                <c:pt idx="0">
                  <c:v>1873</c:v>
                </c:pt>
                <c:pt idx="1">
                  <c:v>2075</c:v>
                </c:pt>
                <c:pt idx="2">
                  <c:v>2058.25</c:v>
                </c:pt>
                <c:pt idx="3">
                  <c:v>1888</c:v>
                </c:pt>
                <c:pt idx="4">
                  <c:v>1848</c:v>
                </c:pt>
                <c:pt idx="5">
                  <c:v>1870.25</c:v>
                </c:pt>
                <c:pt idx="6">
                  <c:v>1895.2</c:v>
                </c:pt>
                <c:pt idx="7">
                  <c:v>1854</c:v>
                </c:pt>
                <c:pt idx="8">
                  <c:v>1740</c:v>
                </c:pt>
                <c:pt idx="9">
                  <c:v>1549.6666666666699</c:v>
                </c:pt>
                <c:pt idx="10">
                  <c:v>1460.5</c:v>
                </c:pt>
                <c:pt idx="11">
                  <c:v>1354.2</c:v>
                </c:pt>
                <c:pt idx="12">
                  <c:v>1340</c:v>
                </c:pt>
                <c:pt idx="13">
                  <c:v>1250.3333333333301</c:v>
                </c:pt>
                <c:pt idx="14">
                  <c:v>1057.75</c:v>
                </c:pt>
                <c:pt idx="15">
                  <c:v>959.4</c:v>
                </c:pt>
                <c:pt idx="16">
                  <c:v>900.5</c:v>
                </c:pt>
                <c:pt idx="17">
                  <c:v>857</c:v>
                </c:pt>
                <c:pt idx="18">
                  <c:v>810.6</c:v>
                </c:pt>
                <c:pt idx="19">
                  <c:v>830.5</c:v>
                </c:pt>
                <c:pt idx="20">
                  <c:v>787</c:v>
                </c:pt>
                <c:pt idx="21">
                  <c:v>674.33333333333303</c:v>
                </c:pt>
                <c:pt idx="22">
                  <c:v>559.25</c:v>
                </c:pt>
                <c:pt idx="23">
                  <c:v>545.20000000000005</c:v>
                </c:pt>
                <c:pt idx="24">
                  <c:v>733.33333333333303</c:v>
                </c:pt>
                <c:pt idx="25">
                  <c:v>745.25</c:v>
                </c:pt>
                <c:pt idx="26">
                  <c:v>1442</c:v>
                </c:pt>
                <c:pt idx="27">
                  <c:v>1777.5</c:v>
                </c:pt>
                <c:pt idx="28">
                  <c:v>1801.25</c:v>
                </c:pt>
                <c:pt idx="29">
                  <c:v>1664.8</c:v>
                </c:pt>
                <c:pt idx="30">
                  <c:v>1742.5</c:v>
                </c:pt>
                <c:pt idx="31">
                  <c:v>1517</c:v>
                </c:pt>
                <c:pt idx="32">
                  <c:v>1208</c:v>
                </c:pt>
                <c:pt idx="33">
                  <c:v>1167.3333333333301</c:v>
                </c:pt>
                <c:pt idx="34">
                  <c:v>1241.2</c:v>
                </c:pt>
                <c:pt idx="35">
                  <c:v>1201</c:v>
                </c:pt>
                <c:pt idx="36">
                  <c:v>1340.75</c:v>
                </c:pt>
                <c:pt idx="37">
                  <c:v>1272</c:v>
                </c:pt>
                <c:pt idx="38">
                  <c:v>1184</c:v>
                </c:pt>
                <c:pt idx="39">
                  <c:v>925.75</c:v>
                </c:pt>
                <c:pt idx="40">
                  <c:v>686.8</c:v>
                </c:pt>
                <c:pt idx="41">
                  <c:v>753.5</c:v>
                </c:pt>
                <c:pt idx="42">
                  <c:v>1309</c:v>
                </c:pt>
                <c:pt idx="43">
                  <c:v>1338.4</c:v>
                </c:pt>
                <c:pt idx="44">
                  <c:v>919.75</c:v>
                </c:pt>
                <c:pt idx="45">
                  <c:v>668.66666666666697</c:v>
                </c:pt>
                <c:pt idx="46">
                  <c:v>1206.8</c:v>
                </c:pt>
                <c:pt idx="47">
                  <c:v>1402.5</c:v>
                </c:pt>
                <c:pt idx="48">
                  <c:v>1659.4</c:v>
                </c:pt>
                <c:pt idx="49">
                  <c:v>1322.25</c:v>
                </c:pt>
                <c:pt idx="50">
                  <c:v>983.25</c:v>
                </c:pt>
                <c:pt idx="51">
                  <c:v>1172.8</c:v>
                </c:pt>
                <c:pt idx="52">
                  <c:v>1257.75</c:v>
                </c:pt>
                <c:pt idx="53">
                  <c:v>1152.75</c:v>
                </c:pt>
                <c:pt idx="54">
                  <c:v>1287.75</c:v>
                </c:pt>
                <c:pt idx="55">
                  <c:v>1236.5999999999999</c:v>
                </c:pt>
                <c:pt idx="56">
                  <c:v>978.5</c:v>
                </c:pt>
                <c:pt idx="57">
                  <c:v>863</c:v>
                </c:pt>
                <c:pt idx="58">
                  <c:v>914.25</c:v>
                </c:pt>
                <c:pt idx="59">
                  <c:v>1107.2</c:v>
                </c:pt>
                <c:pt idx="60">
                  <c:v>1098</c:v>
                </c:pt>
                <c:pt idx="61">
                  <c:v>999.33333333333303</c:v>
                </c:pt>
                <c:pt idx="62">
                  <c:v>682.5</c:v>
                </c:pt>
                <c:pt idx="63">
                  <c:v>413.6</c:v>
                </c:pt>
                <c:pt idx="64">
                  <c:v>576.25</c:v>
                </c:pt>
                <c:pt idx="65">
                  <c:v>410</c:v>
                </c:pt>
                <c:pt idx="66">
                  <c:v>745.6</c:v>
                </c:pt>
              </c:numCache>
            </c:numRef>
          </c:yVal>
        </c:ser>
        <c:ser>
          <c:idx val="2"/>
          <c:order val="2"/>
          <c:tx>
            <c:v>SH-WC America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Rates'!$D$74:$D$140</c:f>
              <c:numCache>
                <c:formatCode>0.00</c:formatCode>
                <c:ptCount val="67"/>
                <c:pt idx="0">
                  <c:v>1779.3333333333301</c:v>
                </c:pt>
                <c:pt idx="1">
                  <c:v>1956</c:v>
                </c:pt>
                <c:pt idx="2">
                  <c:v>1958.75</c:v>
                </c:pt>
                <c:pt idx="3">
                  <c:v>1835</c:v>
                </c:pt>
                <c:pt idx="4">
                  <c:v>1813</c:v>
                </c:pt>
                <c:pt idx="5">
                  <c:v>1902</c:v>
                </c:pt>
                <c:pt idx="6">
                  <c:v>1882.4</c:v>
                </c:pt>
                <c:pt idx="7">
                  <c:v>1820.5</c:v>
                </c:pt>
                <c:pt idx="8">
                  <c:v>1730</c:v>
                </c:pt>
                <c:pt idx="9">
                  <c:v>1532.6666666666699</c:v>
                </c:pt>
                <c:pt idx="10">
                  <c:v>1404</c:v>
                </c:pt>
                <c:pt idx="11">
                  <c:v>1248.8</c:v>
                </c:pt>
                <c:pt idx="12">
                  <c:v>1215</c:v>
                </c:pt>
                <c:pt idx="13">
                  <c:v>1162.3333333333301</c:v>
                </c:pt>
                <c:pt idx="14">
                  <c:v>1027.5</c:v>
                </c:pt>
                <c:pt idx="15">
                  <c:v>945</c:v>
                </c:pt>
                <c:pt idx="16">
                  <c:v>925.75</c:v>
                </c:pt>
                <c:pt idx="17">
                  <c:v>953.5</c:v>
                </c:pt>
                <c:pt idx="18">
                  <c:v>934</c:v>
                </c:pt>
                <c:pt idx="19">
                  <c:v>1031.5</c:v>
                </c:pt>
                <c:pt idx="20">
                  <c:v>1077.8</c:v>
                </c:pt>
                <c:pt idx="21">
                  <c:v>945</c:v>
                </c:pt>
                <c:pt idx="22">
                  <c:v>791.75</c:v>
                </c:pt>
                <c:pt idx="23">
                  <c:v>662.8</c:v>
                </c:pt>
                <c:pt idx="24">
                  <c:v>768.33333333333303</c:v>
                </c:pt>
                <c:pt idx="25">
                  <c:v>783.75</c:v>
                </c:pt>
                <c:pt idx="26">
                  <c:v>1444.6</c:v>
                </c:pt>
                <c:pt idx="27">
                  <c:v>1813.5</c:v>
                </c:pt>
                <c:pt idx="28">
                  <c:v>1921.25</c:v>
                </c:pt>
                <c:pt idx="29">
                  <c:v>1778.4</c:v>
                </c:pt>
                <c:pt idx="30">
                  <c:v>1709.75</c:v>
                </c:pt>
                <c:pt idx="31">
                  <c:v>1489</c:v>
                </c:pt>
                <c:pt idx="32">
                  <c:v>1249.5</c:v>
                </c:pt>
                <c:pt idx="33">
                  <c:v>1159.6666666666699</c:v>
                </c:pt>
                <c:pt idx="34">
                  <c:v>879.6</c:v>
                </c:pt>
                <c:pt idx="35">
                  <c:v>1038.75</c:v>
                </c:pt>
                <c:pt idx="36">
                  <c:v>1281.5</c:v>
                </c:pt>
                <c:pt idx="37">
                  <c:v>1230.3333333333301</c:v>
                </c:pt>
                <c:pt idx="38">
                  <c:v>1140.2</c:v>
                </c:pt>
                <c:pt idx="39">
                  <c:v>948.5</c:v>
                </c:pt>
                <c:pt idx="40">
                  <c:v>878.4</c:v>
                </c:pt>
                <c:pt idx="41">
                  <c:v>1244</c:v>
                </c:pt>
                <c:pt idx="42">
                  <c:v>1282.25</c:v>
                </c:pt>
                <c:pt idx="43">
                  <c:v>1334</c:v>
                </c:pt>
                <c:pt idx="44">
                  <c:v>975.5</c:v>
                </c:pt>
                <c:pt idx="45">
                  <c:v>713</c:v>
                </c:pt>
                <c:pt idx="46">
                  <c:v>1304.8</c:v>
                </c:pt>
                <c:pt idx="47">
                  <c:v>1477.25</c:v>
                </c:pt>
                <c:pt idx="48">
                  <c:v>1689.8</c:v>
                </c:pt>
                <c:pt idx="49">
                  <c:v>1355</c:v>
                </c:pt>
                <c:pt idx="50">
                  <c:v>1065.5</c:v>
                </c:pt>
                <c:pt idx="51">
                  <c:v>1298.8</c:v>
                </c:pt>
                <c:pt idx="52">
                  <c:v>1569.75</c:v>
                </c:pt>
                <c:pt idx="53">
                  <c:v>1648.5</c:v>
                </c:pt>
                <c:pt idx="54">
                  <c:v>1553</c:v>
                </c:pt>
                <c:pt idx="55">
                  <c:v>1510</c:v>
                </c:pt>
                <c:pt idx="56">
                  <c:v>1301.5</c:v>
                </c:pt>
                <c:pt idx="57">
                  <c:v>1087.5</c:v>
                </c:pt>
                <c:pt idx="58">
                  <c:v>1099.25</c:v>
                </c:pt>
                <c:pt idx="59">
                  <c:v>1258.8</c:v>
                </c:pt>
                <c:pt idx="60">
                  <c:v>1355.25</c:v>
                </c:pt>
                <c:pt idx="61">
                  <c:v>1333.6666666666699</c:v>
                </c:pt>
                <c:pt idx="62">
                  <c:v>908.25</c:v>
                </c:pt>
                <c:pt idx="63">
                  <c:v>594</c:v>
                </c:pt>
                <c:pt idx="64">
                  <c:v>706.5</c:v>
                </c:pt>
                <c:pt idx="65">
                  <c:v>1321.25</c:v>
                </c:pt>
                <c:pt idx="66">
                  <c:v>1321.2</c:v>
                </c:pt>
              </c:numCache>
            </c:numRef>
          </c:yVal>
        </c:ser>
        <c:ser>
          <c:idx val="3"/>
          <c:order val="3"/>
          <c:tx>
            <c:v>SH-EC America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Rates'!$E$74:$E$140</c:f>
              <c:numCache>
                <c:formatCode>0.00</c:formatCode>
                <c:ptCount val="67"/>
                <c:pt idx="0">
                  <c:v>1800</c:v>
                </c:pt>
                <c:pt idx="1">
                  <c:v>2101.5</c:v>
                </c:pt>
                <c:pt idx="2">
                  <c:v>2082.5</c:v>
                </c:pt>
                <c:pt idx="3">
                  <c:v>2069.25</c:v>
                </c:pt>
                <c:pt idx="4">
                  <c:v>2540.6666666666702</c:v>
                </c:pt>
                <c:pt idx="5">
                  <c:v>2741.5</c:v>
                </c:pt>
                <c:pt idx="6">
                  <c:v>2801.8</c:v>
                </c:pt>
                <c:pt idx="7">
                  <c:v>2749</c:v>
                </c:pt>
                <c:pt idx="8">
                  <c:v>2565</c:v>
                </c:pt>
                <c:pt idx="9">
                  <c:v>2294.6666666666702</c:v>
                </c:pt>
                <c:pt idx="10">
                  <c:v>2073.75</c:v>
                </c:pt>
                <c:pt idx="11">
                  <c:v>1880</c:v>
                </c:pt>
                <c:pt idx="12">
                  <c:v>1970.25</c:v>
                </c:pt>
                <c:pt idx="13">
                  <c:v>1839.3333333333301</c:v>
                </c:pt>
                <c:pt idx="14">
                  <c:v>1654</c:v>
                </c:pt>
                <c:pt idx="15">
                  <c:v>1660.8</c:v>
                </c:pt>
                <c:pt idx="16">
                  <c:v>1825.75</c:v>
                </c:pt>
                <c:pt idx="17">
                  <c:v>1687.75</c:v>
                </c:pt>
                <c:pt idx="18">
                  <c:v>1625</c:v>
                </c:pt>
                <c:pt idx="19">
                  <c:v>1669.25</c:v>
                </c:pt>
                <c:pt idx="20">
                  <c:v>1631.4</c:v>
                </c:pt>
                <c:pt idx="21">
                  <c:v>1491.6666666666699</c:v>
                </c:pt>
                <c:pt idx="22">
                  <c:v>1469</c:v>
                </c:pt>
                <c:pt idx="23">
                  <c:v>1475.8</c:v>
                </c:pt>
                <c:pt idx="24">
                  <c:v>1820</c:v>
                </c:pt>
                <c:pt idx="25">
                  <c:v>1803.75</c:v>
                </c:pt>
                <c:pt idx="26">
                  <c:v>1911.2</c:v>
                </c:pt>
                <c:pt idx="27">
                  <c:v>2285.5</c:v>
                </c:pt>
                <c:pt idx="28">
                  <c:v>2367</c:v>
                </c:pt>
                <c:pt idx="29">
                  <c:v>2594.1999999999998</c:v>
                </c:pt>
                <c:pt idx="30">
                  <c:v>2448.5</c:v>
                </c:pt>
                <c:pt idx="31">
                  <c:v>2637.8</c:v>
                </c:pt>
                <c:pt idx="32">
                  <c:v>2664.5</c:v>
                </c:pt>
                <c:pt idx="33">
                  <c:v>2526</c:v>
                </c:pt>
                <c:pt idx="34">
                  <c:v>2215.4</c:v>
                </c:pt>
                <c:pt idx="35">
                  <c:v>2168</c:v>
                </c:pt>
                <c:pt idx="36">
                  <c:v>2394.75</c:v>
                </c:pt>
                <c:pt idx="37">
                  <c:v>2428</c:v>
                </c:pt>
                <c:pt idx="38">
                  <c:v>2193.1999999999998</c:v>
                </c:pt>
                <c:pt idx="39">
                  <c:v>2200.25</c:v>
                </c:pt>
                <c:pt idx="40">
                  <c:v>2035.4</c:v>
                </c:pt>
                <c:pt idx="41">
                  <c:v>1947.25</c:v>
                </c:pt>
                <c:pt idx="42">
                  <c:v>2023.75</c:v>
                </c:pt>
                <c:pt idx="43">
                  <c:v>1971.6</c:v>
                </c:pt>
                <c:pt idx="44">
                  <c:v>1908.25</c:v>
                </c:pt>
                <c:pt idx="45">
                  <c:v>1747.6666666666699</c:v>
                </c:pt>
                <c:pt idx="46">
                  <c:v>1788.8</c:v>
                </c:pt>
                <c:pt idx="47">
                  <c:v>1758.5</c:v>
                </c:pt>
                <c:pt idx="48">
                  <c:v>2002</c:v>
                </c:pt>
                <c:pt idx="49">
                  <c:v>1986.5</c:v>
                </c:pt>
                <c:pt idx="50">
                  <c:v>1851</c:v>
                </c:pt>
                <c:pt idx="51">
                  <c:v>1887.6</c:v>
                </c:pt>
                <c:pt idx="52">
                  <c:v>1920.5</c:v>
                </c:pt>
                <c:pt idx="53">
                  <c:v>1763</c:v>
                </c:pt>
                <c:pt idx="54">
                  <c:v>1803.25</c:v>
                </c:pt>
                <c:pt idx="55">
                  <c:v>2143.6</c:v>
                </c:pt>
                <c:pt idx="56">
                  <c:v>2128.75</c:v>
                </c:pt>
                <c:pt idx="57">
                  <c:v>2031.75</c:v>
                </c:pt>
                <c:pt idx="58">
                  <c:v>2020</c:v>
                </c:pt>
                <c:pt idx="59">
                  <c:v>2101.8000000000002</c:v>
                </c:pt>
                <c:pt idx="60">
                  <c:v>2015.25</c:v>
                </c:pt>
                <c:pt idx="61">
                  <c:v>2172</c:v>
                </c:pt>
                <c:pt idx="62">
                  <c:v>1801.25</c:v>
                </c:pt>
                <c:pt idx="63">
                  <c:v>1713.8</c:v>
                </c:pt>
                <c:pt idx="64">
                  <c:v>1526</c:v>
                </c:pt>
                <c:pt idx="65">
                  <c:v>2972.5</c:v>
                </c:pt>
                <c:pt idx="66">
                  <c:v>2797.2</c:v>
                </c:pt>
              </c:numCache>
            </c:numRef>
          </c:yVal>
        </c:ser>
        <c:ser>
          <c:idx val="4"/>
          <c:order val="4"/>
          <c:tx>
            <c:v>SH-Persian Gulf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Rates'!$F$74:$F$140</c:f>
              <c:numCache>
                <c:formatCode>0.00</c:formatCode>
                <c:ptCount val="67"/>
                <c:pt idx="0">
                  <c:v>2860.3333333333298</c:v>
                </c:pt>
                <c:pt idx="1">
                  <c:v>3144.5</c:v>
                </c:pt>
                <c:pt idx="2">
                  <c:v>3109.25</c:v>
                </c:pt>
                <c:pt idx="3">
                  <c:v>3130.25</c:v>
                </c:pt>
                <c:pt idx="4">
                  <c:v>3654.3333333333298</c:v>
                </c:pt>
                <c:pt idx="5">
                  <c:v>3841</c:v>
                </c:pt>
                <c:pt idx="6">
                  <c:v>4006.8</c:v>
                </c:pt>
                <c:pt idx="7">
                  <c:v>4134</c:v>
                </c:pt>
                <c:pt idx="8">
                  <c:v>4016.3333333333298</c:v>
                </c:pt>
                <c:pt idx="9">
                  <c:v>3686.3333333333298</c:v>
                </c:pt>
                <c:pt idx="10">
                  <c:v>3317</c:v>
                </c:pt>
                <c:pt idx="11">
                  <c:v>3088</c:v>
                </c:pt>
                <c:pt idx="12">
                  <c:v>3192.75</c:v>
                </c:pt>
                <c:pt idx="13">
                  <c:v>3063.6666666666702</c:v>
                </c:pt>
                <c:pt idx="14">
                  <c:v>2864.5</c:v>
                </c:pt>
                <c:pt idx="15">
                  <c:v>2984.2</c:v>
                </c:pt>
                <c:pt idx="16">
                  <c:v>3194.75</c:v>
                </c:pt>
                <c:pt idx="17">
                  <c:v>3070.75</c:v>
                </c:pt>
                <c:pt idx="18">
                  <c:v>3102.8</c:v>
                </c:pt>
                <c:pt idx="19">
                  <c:v>3228.5</c:v>
                </c:pt>
                <c:pt idx="20">
                  <c:v>3198</c:v>
                </c:pt>
                <c:pt idx="21">
                  <c:v>2930.6666666666702</c:v>
                </c:pt>
                <c:pt idx="22">
                  <c:v>2671</c:v>
                </c:pt>
                <c:pt idx="23">
                  <c:v>2600.4</c:v>
                </c:pt>
                <c:pt idx="24">
                  <c:v>2954.3333333333298</c:v>
                </c:pt>
                <c:pt idx="25">
                  <c:v>2942</c:v>
                </c:pt>
                <c:pt idx="26">
                  <c:v>3075.2</c:v>
                </c:pt>
                <c:pt idx="27">
                  <c:v>3459.25</c:v>
                </c:pt>
                <c:pt idx="28">
                  <c:v>3522.75</c:v>
                </c:pt>
                <c:pt idx="29">
                  <c:v>3722.2</c:v>
                </c:pt>
                <c:pt idx="30">
                  <c:v>3609.75</c:v>
                </c:pt>
                <c:pt idx="31">
                  <c:v>3926</c:v>
                </c:pt>
                <c:pt idx="32">
                  <c:v>3773.75</c:v>
                </c:pt>
                <c:pt idx="33">
                  <c:v>3473.6666666666702</c:v>
                </c:pt>
                <c:pt idx="34">
                  <c:v>3237.8</c:v>
                </c:pt>
                <c:pt idx="35">
                  <c:v>3300.5</c:v>
                </c:pt>
                <c:pt idx="36">
                  <c:v>3552.5</c:v>
                </c:pt>
                <c:pt idx="37">
                  <c:v>3584.3333333333298</c:v>
                </c:pt>
                <c:pt idx="38">
                  <c:v>3343.2</c:v>
                </c:pt>
                <c:pt idx="39">
                  <c:v>3345</c:v>
                </c:pt>
                <c:pt idx="40">
                  <c:v>3192.8</c:v>
                </c:pt>
                <c:pt idx="41">
                  <c:v>3119.5</c:v>
                </c:pt>
                <c:pt idx="42">
                  <c:v>3313.5</c:v>
                </c:pt>
                <c:pt idx="43">
                  <c:v>3421.2</c:v>
                </c:pt>
                <c:pt idx="44">
                  <c:v>3316.75</c:v>
                </c:pt>
                <c:pt idx="45">
                  <c:v>3154.3333333333298</c:v>
                </c:pt>
                <c:pt idx="46">
                  <c:v>3103.4</c:v>
                </c:pt>
                <c:pt idx="47">
                  <c:v>3034.75</c:v>
                </c:pt>
                <c:pt idx="48">
                  <c:v>3327.4</c:v>
                </c:pt>
                <c:pt idx="49">
                  <c:v>3334.75</c:v>
                </c:pt>
                <c:pt idx="50">
                  <c:v>3261</c:v>
                </c:pt>
                <c:pt idx="51">
                  <c:v>3305.4</c:v>
                </c:pt>
                <c:pt idx="52">
                  <c:v>3364</c:v>
                </c:pt>
                <c:pt idx="53">
                  <c:v>3264.75</c:v>
                </c:pt>
                <c:pt idx="54">
                  <c:v>3588.75</c:v>
                </c:pt>
                <c:pt idx="55">
                  <c:v>4211.3999999999996</c:v>
                </c:pt>
                <c:pt idx="56">
                  <c:v>4385.75</c:v>
                </c:pt>
                <c:pt idx="57">
                  <c:v>4089.5</c:v>
                </c:pt>
                <c:pt idx="58">
                  <c:v>4109.5</c:v>
                </c:pt>
                <c:pt idx="59">
                  <c:v>4398.8</c:v>
                </c:pt>
                <c:pt idx="60">
                  <c:v>4672</c:v>
                </c:pt>
                <c:pt idx="61">
                  <c:v>4991</c:v>
                </c:pt>
                <c:pt idx="62">
                  <c:v>4469.75</c:v>
                </c:pt>
                <c:pt idx="63">
                  <c:v>3808</c:v>
                </c:pt>
                <c:pt idx="64">
                  <c:v>3220.5</c:v>
                </c:pt>
                <c:pt idx="65">
                  <c:v>507.5</c:v>
                </c:pt>
                <c:pt idx="66">
                  <c:v>436</c:v>
                </c:pt>
              </c:numCache>
            </c:numRef>
          </c:yVal>
        </c:ser>
        <c:ser>
          <c:idx val="5"/>
          <c:order val="5"/>
          <c:tx>
            <c:v>SH-ANZ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Rates'!$G$74:$G$140</c:f>
              <c:numCache>
                <c:formatCode>0.00</c:formatCode>
                <c:ptCount val="67"/>
                <c:pt idx="0">
                  <c:v>672.66666666666697</c:v>
                </c:pt>
                <c:pt idx="1">
                  <c:v>704.5</c:v>
                </c:pt>
                <c:pt idx="2">
                  <c:v>707.75</c:v>
                </c:pt>
                <c:pt idx="3">
                  <c:v>724.25</c:v>
                </c:pt>
                <c:pt idx="4">
                  <c:v>974</c:v>
                </c:pt>
                <c:pt idx="5">
                  <c:v>1277.75</c:v>
                </c:pt>
                <c:pt idx="6">
                  <c:v>1372.2</c:v>
                </c:pt>
                <c:pt idx="7">
                  <c:v>1190.5</c:v>
                </c:pt>
                <c:pt idx="8">
                  <c:v>983.66666666666697</c:v>
                </c:pt>
                <c:pt idx="9">
                  <c:v>819.33333333333303</c:v>
                </c:pt>
                <c:pt idx="10">
                  <c:v>846</c:v>
                </c:pt>
                <c:pt idx="11">
                  <c:v>786.6</c:v>
                </c:pt>
                <c:pt idx="12">
                  <c:v>825.25</c:v>
                </c:pt>
                <c:pt idx="13">
                  <c:v>788.33333333333303</c:v>
                </c:pt>
                <c:pt idx="14">
                  <c:v>726.75</c:v>
                </c:pt>
                <c:pt idx="15">
                  <c:v>789.8</c:v>
                </c:pt>
                <c:pt idx="16">
                  <c:v>980</c:v>
                </c:pt>
                <c:pt idx="17">
                  <c:v>1030.5</c:v>
                </c:pt>
                <c:pt idx="18">
                  <c:v>997.8</c:v>
                </c:pt>
                <c:pt idx="19">
                  <c:v>942.75</c:v>
                </c:pt>
                <c:pt idx="20">
                  <c:v>840.4</c:v>
                </c:pt>
                <c:pt idx="21">
                  <c:v>756.66666666666697</c:v>
                </c:pt>
                <c:pt idx="22">
                  <c:v>737.5</c:v>
                </c:pt>
                <c:pt idx="23">
                  <c:v>637</c:v>
                </c:pt>
                <c:pt idx="24">
                  <c:v>645.33333333333303</c:v>
                </c:pt>
                <c:pt idx="25">
                  <c:v>627.5</c:v>
                </c:pt>
                <c:pt idx="26">
                  <c:v>1172.8</c:v>
                </c:pt>
                <c:pt idx="27">
                  <c:v>1503.25</c:v>
                </c:pt>
                <c:pt idx="28">
                  <c:v>1503.25</c:v>
                </c:pt>
                <c:pt idx="29">
                  <c:v>1323.8</c:v>
                </c:pt>
                <c:pt idx="30">
                  <c:v>934.75</c:v>
                </c:pt>
                <c:pt idx="31">
                  <c:v>1032.5999999999999</c:v>
                </c:pt>
                <c:pt idx="32">
                  <c:v>857.25</c:v>
                </c:pt>
                <c:pt idx="33">
                  <c:v>733</c:v>
                </c:pt>
                <c:pt idx="34">
                  <c:v>784.6</c:v>
                </c:pt>
                <c:pt idx="35">
                  <c:v>656</c:v>
                </c:pt>
                <c:pt idx="36">
                  <c:v>713.25</c:v>
                </c:pt>
                <c:pt idx="37">
                  <c:v>705.33333333333303</c:v>
                </c:pt>
                <c:pt idx="38">
                  <c:v>804.4</c:v>
                </c:pt>
                <c:pt idx="39">
                  <c:v>967.25</c:v>
                </c:pt>
                <c:pt idx="40">
                  <c:v>914.4</c:v>
                </c:pt>
                <c:pt idx="41">
                  <c:v>775.75</c:v>
                </c:pt>
                <c:pt idx="42">
                  <c:v>655</c:v>
                </c:pt>
                <c:pt idx="43">
                  <c:v>943.6</c:v>
                </c:pt>
                <c:pt idx="44">
                  <c:v>818.25</c:v>
                </c:pt>
                <c:pt idx="45">
                  <c:v>543.33333333333303</c:v>
                </c:pt>
                <c:pt idx="46">
                  <c:v>765.8</c:v>
                </c:pt>
                <c:pt idx="47">
                  <c:v>640.75</c:v>
                </c:pt>
                <c:pt idx="48">
                  <c:v>572</c:v>
                </c:pt>
                <c:pt idx="49">
                  <c:v>487</c:v>
                </c:pt>
                <c:pt idx="50">
                  <c:v>557.75</c:v>
                </c:pt>
                <c:pt idx="51">
                  <c:v>962</c:v>
                </c:pt>
                <c:pt idx="52">
                  <c:v>1195</c:v>
                </c:pt>
                <c:pt idx="53">
                  <c:v>899.5</c:v>
                </c:pt>
                <c:pt idx="54">
                  <c:v>930.75</c:v>
                </c:pt>
                <c:pt idx="55">
                  <c:v>951.4</c:v>
                </c:pt>
                <c:pt idx="56">
                  <c:v>693.5</c:v>
                </c:pt>
                <c:pt idx="57">
                  <c:v>747</c:v>
                </c:pt>
                <c:pt idx="58">
                  <c:v>963.75</c:v>
                </c:pt>
                <c:pt idx="59">
                  <c:v>881.4</c:v>
                </c:pt>
                <c:pt idx="60">
                  <c:v>743.25</c:v>
                </c:pt>
                <c:pt idx="61">
                  <c:v>732.33333333333303</c:v>
                </c:pt>
                <c:pt idx="62">
                  <c:v>624.5</c:v>
                </c:pt>
                <c:pt idx="63">
                  <c:v>615.4</c:v>
                </c:pt>
                <c:pt idx="64">
                  <c:v>617</c:v>
                </c:pt>
                <c:pt idx="65">
                  <c:v>305.75</c:v>
                </c:pt>
                <c:pt idx="66">
                  <c:v>370.2</c:v>
                </c:pt>
              </c:numCache>
            </c:numRef>
          </c:yVal>
        </c:ser>
        <c:ser>
          <c:idx val="6"/>
          <c:order val="6"/>
          <c:tx>
            <c:v>SH-W Africa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Rates'!$H$74:$H$140</c:f>
              <c:numCache>
                <c:formatCode>0.00</c:formatCode>
                <c:ptCount val="67"/>
                <c:pt idx="0">
                  <c:v>1598.3333333333301</c:v>
                </c:pt>
                <c:pt idx="1">
                  <c:v>1608.5</c:v>
                </c:pt>
                <c:pt idx="2">
                  <c:v>1497</c:v>
                </c:pt>
                <c:pt idx="3">
                  <c:v>1406.25</c:v>
                </c:pt>
                <c:pt idx="4">
                  <c:v>1268.6666666666699</c:v>
                </c:pt>
                <c:pt idx="5">
                  <c:v>1083.5</c:v>
                </c:pt>
                <c:pt idx="6">
                  <c:v>908.8</c:v>
                </c:pt>
                <c:pt idx="7">
                  <c:v>817</c:v>
                </c:pt>
                <c:pt idx="8">
                  <c:v>1034.3333333333301</c:v>
                </c:pt>
                <c:pt idx="9">
                  <c:v>1015.33333333333</c:v>
                </c:pt>
                <c:pt idx="10">
                  <c:v>1095.75</c:v>
                </c:pt>
                <c:pt idx="11">
                  <c:v>937.2</c:v>
                </c:pt>
                <c:pt idx="12">
                  <c:v>871.75</c:v>
                </c:pt>
                <c:pt idx="13">
                  <c:v>826.66666666666697</c:v>
                </c:pt>
                <c:pt idx="14">
                  <c:v>746.75</c:v>
                </c:pt>
                <c:pt idx="15">
                  <c:v>772.6</c:v>
                </c:pt>
                <c:pt idx="16">
                  <c:v>804</c:v>
                </c:pt>
                <c:pt idx="17">
                  <c:v>715.75</c:v>
                </c:pt>
                <c:pt idx="18">
                  <c:v>680.6</c:v>
                </c:pt>
                <c:pt idx="19">
                  <c:v>815</c:v>
                </c:pt>
                <c:pt idx="20">
                  <c:v>757.6</c:v>
                </c:pt>
                <c:pt idx="21">
                  <c:v>729</c:v>
                </c:pt>
                <c:pt idx="22">
                  <c:v>800.25</c:v>
                </c:pt>
                <c:pt idx="23">
                  <c:v>745.8</c:v>
                </c:pt>
                <c:pt idx="24">
                  <c:v>851</c:v>
                </c:pt>
                <c:pt idx="25">
                  <c:v>755.5</c:v>
                </c:pt>
                <c:pt idx="26">
                  <c:v>888.2</c:v>
                </c:pt>
                <c:pt idx="27">
                  <c:v>1062.25</c:v>
                </c:pt>
                <c:pt idx="28">
                  <c:v>938.5</c:v>
                </c:pt>
                <c:pt idx="29">
                  <c:v>828.8</c:v>
                </c:pt>
                <c:pt idx="30">
                  <c:v>853.5</c:v>
                </c:pt>
                <c:pt idx="31">
                  <c:v>820.2</c:v>
                </c:pt>
                <c:pt idx="32">
                  <c:v>973.5</c:v>
                </c:pt>
                <c:pt idx="33">
                  <c:v>1143</c:v>
                </c:pt>
                <c:pt idx="34">
                  <c:v>1075</c:v>
                </c:pt>
                <c:pt idx="35">
                  <c:v>912</c:v>
                </c:pt>
                <c:pt idx="36">
                  <c:v>967.5</c:v>
                </c:pt>
                <c:pt idx="37">
                  <c:v>979.66666666666697</c:v>
                </c:pt>
                <c:pt idx="38">
                  <c:v>1004.8</c:v>
                </c:pt>
                <c:pt idx="39">
                  <c:v>1058.75</c:v>
                </c:pt>
                <c:pt idx="40">
                  <c:v>928.8</c:v>
                </c:pt>
                <c:pt idx="41">
                  <c:v>685</c:v>
                </c:pt>
                <c:pt idx="42">
                  <c:v>571.25</c:v>
                </c:pt>
                <c:pt idx="43">
                  <c:v>453.8</c:v>
                </c:pt>
                <c:pt idx="44">
                  <c:v>578.75</c:v>
                </c:pt>
                <c:pt idx="45">
                  <c:v>820</c:v>
                </c:pt>
                <c:pt idx="46">
                  <c:v>1009.4</c:v>
                </c:pt>
                <c:pt idx="47">
                  <c:v>763.75</c:v>
                </c:pt>
                <c:pt idx="48">
                  <c:v>875.4</c:v>
                </c:pt>
                <c:pt idx="49">
                  <c:v>728.25</c:v>
                </c:pt>
                <c:pt idx="50">
                  <c:v>642.25</c:v>
                </c:pt>
                <c:pt idx="51">
                  <c:v>704.6</c:v>
                </c:pt>
                <c:pt idx="52">
                  <c:v>522.5</c:v>
                </c:pt>
                <c:pt idx="53">
                  <c:v>485.5</c:v>
                </c:pt>
                <c:pt idx="54">
                  <c:v>626</c:v>
                </c:pt>
                <c:pt idx="55">
                  <c:v>721</c:v>
                </c:pt>
                <c:pt idx="56">
                  <c:v>618.25</c:v>
                </c:pt>
                <c:pt idx="57">
                  <c:v>772.75</c:v>
                </c:pt>
                <c:pt idx="58">
                  <c:v>802.75</c:v>
                </c:pt>
                <c:pt idx="59">
                  <c:v>635.79999999999995</c:v>
                </c:pt>
                <c:pt idx="60">
                  <c:v>717.25</c:v>
                </c:pt>
                <c:pt idx="61">
                  <c:v>690.66666666666697</c:v>
                </c:pt>
                <c:pt idx="62">
                  <c:v>557.25</c:v>
                </c:pt>
                <c:pt idx="63">
                  <c:v>528.6</c:v>
                </c:pt>
                <c:pt idx="64">
                  <c:v>431.5</c:v>
                </c:pt>
                <c:pt idx="65">
                  <c:v>1294.5</c:v>
                </c:pt>
                <c:pt idx="66">
                  <c:v>1226.5999999999999</c:v>
                </c:pt>
              </c:numCache>
            </c:numRef>
          </c:yVal>
        </c:ser>
        <c:ser>
          <c:idx val="7"/>
          <c:order val="7"/>
          <c:tx>
            <c:v>SH-S Africa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Rates'!$I$74:$I$140</c:f>
              <c:numCache>
                <c:formatCode>0.00</c:formatCode>
                <c:ptCount val="67"/>
                <c:pt idx="0">
                  <c:v>2456</c:v>
                </c:pt>
                <c:pt idx="1">
                  <c:v>2575</c:v>
                </c:pt>
                <c:pt idx="2">
                  <c:v>2444.5</c:v>
                </c:pt>
                <c:pt idx="3">
                  <c:v>2388.25</c:v>
                </c:pt>
                <c:pt idx="4">
                  <c:v>2389.3333333333298</c:v>
                </c:pt>
                <c:pt idx="5">
                  <c:v>2505.25</c:v>
                </c:pt>
                <c:pt idx="6">
                  <c:v>2503.1999999999998</c:v>
                </c:pt>
                <c:pt idx="7">
                  <c:v>2417.75</c:v>
                </c:pt>
                <c:pt idx="8">
                  <c:v>2206.3333333333298</c:v>
                </c:pt>
                <c:pt idx="9">
                  <c:v>2024.6666666666699</c:v>
                </c:pt>
                <c:pt idx="10">
                  <c:v>1945.25</c:v>
                </c:pt>
                <c:pt idx="11">
                  <c:v>1809</c:v>
                </c:pt>
                <c:pt idx="12">
                  <c:v>1761</c:v>
                </c:pt>
                <c:pt idx="13">
                  <c:v>1678.6666666666699</c:v>
                </c:pt>
                <c:pt idx="14">
                  <c:v>1585.5</c:v>
                </c:pt>
                <c:pt idx="15">
                  <c:v>1652.8</c:v>
                </c:pt>
                <c:pt idx="16">
                  <c:v>1777.5</c:v>
                </c:pt>
                <c:pt idx="17">
                  <c:v>1908.75</c:v>
                </c:pt>
                <c:pt idx="18">
                  <c:v>2048.4</c:v>
                </c:pt>
                <c:pt idx="19">
                  <c:v>2185</c:v>
                </c:pt>
                <c:pt idx="20">
                  <c:v>2158.6</c:v>
                </c:pt>
                <c:pt idx="21">
                  <c:v>2106.3333333333298</c:v>
                </c:pt>
                <c:pt idx="22">
                  <c:v>2039.25</c:v>
                </c:pt>
                <c:pt idx="23">
                  <c:v>1990.2</c:v>
                </c:pt>
                <c:pt idx="24">
                  <c:v>2010.3333333333301</c:v>
                </c:pt>
                <c:pt idx="25">
                  <c:v>2014</c:v>
                </c:pt>
                <c:pt idx="26">
                  <c:v>2085.8000000000002</c:v>
                </c:pt>
                <c:pt idx="27">
                  <c:v>2282.25</c:v>
                </c:pt>
                <c:pt idx="28">
                  <c:v>2259.5</c:v>
                </c:pt>
                <c:pt idx="29">
                  <c:v>2228.8000000000002</c:v>
                </c:pt>
                <c:pt idx="30">
                  <c:v>2193.5</c:v>
                </c:pt>
                <c:pt idx="31">
                  <c:v>2113.4</c:v>
                </c:pt>
                <c:pt idx="32">
                  <c:v>2070.5</c:v>
                </c:pt>
                <c:pt idx="33">
                  <c:v>1986.6666666666699</c:v>
                </c:pt>
                <c:pt idx="34">
                  <c:v>1966.2</c:v>
                </c:pt>
                <c:pt idx="35">
                  <c:v>1891</c:v>
                </c:pt>
                <c:pt idx="36">
                  <c:v>1956.25</c:v>
                </c:pt>
                <c:pt idx="37">
                  <c:v>1981.3333333333301</c:v>
                </c:pt>
                <c:pt idx="38">
                  <c:v>1942.8</c:v>
                </c:pt>
                <c:pt idx="39">
                  <c:v>1893.25</c:v>
                </c:pt>
                <c:pt idx="40">
                  <c:v>1881.6</c:v>
                </c:pt>
                <c:pt idx="41">
                  <c:v>1891.25</c:v>
                </c:pt>
                <c:pt idx="42">
                  <c:v>1959.25</c:v>
                </c:pt>
                <c:pt idx="43">
                  <c:v>2004.4</c:v>
                </c:pt>
                <c:pt idx="44">
                  <c:v>1953.75</c:v>
                </c:pt>
                <c:pt idx="45">
                  <c:v>1901.3333333333301</c:v>
                </c:pt>
                <c:pt idx="46">
                  <c:v>1872.6</c:v>
                </c:pt>
                <c:pt idx="47">
                  <c:v>1882.25</c:v>
                </c:pt>
                <c:pt idx="48">
                  <c:v>1942.2</c:v>
                </c:pt>
                <c:pt idx="49">
                  <c:v>1894</c:v>
                </c:pt>
                <c:pt idx="50">
                  <c:v>1839</c:v>
                </c:pt>
                <c:pt idx="51">
                  <c:v>1890.8</c:v>
                </c:pt>
                <c:pt idx="52">
                  <c:v>1941.75</c:v>
                </c:pt>
                <c:pt idx="53">
                  <c:v>1868.5</c:v>
                </c:pt>
                <c:pt idx="54">
                  <c:v>1855.25</c:v>
                </c:pt>
                <c:pt idx="55">
                  <c:v>1833.4</c:v>
                </c:pt>
                <c:pt idx="56">
                  <c:v>1797.75</c:v>
                </c:pt>
                <c:pt idx="57">
                  <c:v>1770.25</c:v>
                </c:pt>
                <c:pt idx="58">
                  <c:v>1736.25</c:v>
                </c:pt>
                <c:pt idx="59">
                  <c:v>1683.6</c:v>
                </c:pt>
                <c:pt idx="60">
                  <c:v>1688.25</c:v>
                </c:pt>
                <c:pt idx="61">
                  <c:v>1674</c:v>
                </c:pt>
                <c:pt idx="62">
                  <c:v>1598</c:v>
                </c:pt>
                <c:pt idx="63">
                  <c:v>1518.4</c:v>
                </c:pt>
                <c:pt idx="64">
                  <c:v>1436.5</c:v>
                </c:pt>
                <c:pt idx="65">
                  <c:v>607</c:v>
                </c:pt>
                <c:pt idx="66">
                  <c:v>607</c:v>
                </c:pt>
              </c:numCache>
            </c:numRef>
          </c:yVal>
        </c:ser>
        <c:ser>
          <c:idx val="8"/>
          <c:order val="8"/>
          <c:tx>
            <c:v>SH-S America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Rates'!$J$74:$J$140</c:f>
              <c:numCache>
                <c:formatCode>0.00</c:formatCode>
                <c:ptCount val="67"/>
                <c:pt idx="0">
                  <c:v>1588.3333333333301</c:v>
                </c:pt>
                <c:pt idx="1">
                  <c:v>1675.5</c:v>
                </c:pt>
                <c:pt idx="2">
                  <c:v>1667</c:v>
                </c:pt>
                <c:pt idx="3">
                  <c:v>1649.25</c:v>
                </c:pt>
                <c:pt idx="4">
                  <c:v>1628</c:v>
                </c:pt>
                <c:pt idx="5">
                  <c:v>1593.75</c:v>
                </c:pt>
                <c:pt idx="6">
                  <c:v>1635.8</c:v>
                </c:pt>
                <c:pt idx="7">
                  <c:v>1511</c:v>
                </c:pt>
                <c:pt idx="8">
                  <c:v>1347</c:v>
                </c:pt>
                <c:pt idx="9">
                  <c:v>1237.3333333333301</c:v>
                </c:pt>
                <c:pt idx="10">
                  <c:v>1183.5</c:v>
                </c:pt>
                <c:pt idx="11">
                  <c:v>1056.2</c:v>
                </c:pt>
                <c:pt idx="12">
                  <c:v>1035.75</c:v>
                </c:pt>
                <c:pt idx="13">
                  <c:v>980</c:v>
                </c:pt>
                <c:pt idx="14">
                  <c:v>869</c:v>
                </c:pt>
                <c:pt idx="15">
                  <c:v>857.4</c:v>
                </c:pt>
                <c:pt idx="16">
                  <c:v>869.5</c:v>
                </c:pt>
                <c:pt idx="17">
                  <c:v>852.25</c:v>
                </c:pt>
                <c:pt idx="18">
                  <c:v>944.6</c:v>
                </c:pt>
                <c:pt idx="19">
                  <c:v>1158.75</c:v>
                </c:pt>
                <c:pt idx="20">
                  <c:v>1163.2</c:v>
                </c:pt>
                <c:pt idx="21">
                  <c:v>1106.6666666666699</c:v>
                </c:pt>
                <c:pt idx="22">
                  <c:v>1062</c:v>
                </c:pt>
                <c:pt idx="23">
                  <c:v>995.4</c:v>
                </c:pt>
                <c:pt idx="24">
                  <c:v>1060.3333333333301</c:v>
                </c:pt>
                <c:pt idx="25">
                  <c:v>1017.5</c:v>
                </c:pt>
                <c:pt idx="26">
                  <c:v>1011</c:v>
                </c:pt>
                <c:pt idx="27">
                  <c:v>1133.25</c:v>
                </c:pt>
                <c:pt idx="28">
                  <c:v>1124</c:v>
                </c:pt>
                <c:pt idx="29">
                  <c:v>1104.2</c:v>
                </c:pt>
                <c:pt idx="30">
                  <c:v>1064.25</c:v>
                </c:pt>
                <c:pt idx="31">
                  <c:v>1003</c:v>
                </c:pt>
                <c:pt idx="32">
                  <c:v>1039.25</c:v>
                </c:pt>
                <c:pt idx="33">
                  <c:v>1046.6666666666699</c:v>
                </c:pt>
                <c:pt idx="34">
                  <c:v>1023.2</c:v>
                </c:pt>
                <c:pt idx="35">
                  <c:v>939.25</c:v>
                </c:pt>
                <c:pt idx="36">
                  <c:v>923.25</c:v>
                </c:pt>
                <c:pt idx="37">
                  <c:v>908.66666666666697</c:v>
                </c:pt>
                <c:pt idx="38">
                  <c:v>852.4</c:v>
                </c:pt>
                <c:pt idx="39">
                  <c:v>800</c:v>
                </c:pt>
                <c:pt idx="40">
                  <c:v>768.2</c:v>
                </c:pt>
                <c:pt idx="41">
                  <c:v>759.25</c:v>
                </c:pt>
                <c:pt idx="42">
                  <c:v>751.25</c:v>
                </c:pt>
                <c:pt idx="43">
                  <c:v>747.4</c:v>
                </c:pt>
                <c:pt idx="44">
                  <c:v>764.25</c:v>
                </c:pt>
                <c:pt idx="45">
                  <c:v>765</c:v>
                </c:pt>
                <c:pt idx="46">
                  <c:v>854.6</c:v>
                </c:pt>
                <c:pt idx="47">
                  <c:v>770</c:v>
                </c:pt>
                <c:pt idx="48">
                  <c:v>758.2</c:v>
                </c:pt>
                <c:pt idx="49">
                  <c:v>732</c:v>
                </c:pt>
                <c:pt idx="50">
                  <c:v>705.5</c:v>
                </c:pt>
                <c:pt idx="51">
                  <c:v>682.8</c:v>
                </c:pt>
                <c:pt idx="52">
                  <c:v>668</c:v>
                </c:pt>
                <c:pt idx="53">
                  <c:v>651</c:v>
                </c:pt>
                <c:pt idx="54">
                  <c:v>643.75</c:v>
                </c:pt>
                <c:pt idx="55">
                  <c:v>692.2</c:v>
                </c:pt>
                <c:pt idx="56">
                  <c:v>795</c:v>
                </c:pt>
                <c:pt idx="57">
                  <c:v>957</c:v>
                </c:pt>
                <c:pt idx="58">
                  <c:v>985.25</c:v>
                </c:pt>
                <c:pt idx="59">
                  <c:v>843</c:v>
                </c:pt>
                <c:pt idx="60">
                  <c:v>864.25</c:v>
                </c:pt>
                <c:pt idx="61">
                  <c:v>864</c:v>
                </c:pt>
                <c:pt idx="62">
                  <c:v>801</c:v>
                </c:pt>
                <c:pt idx="63">
                  <c:v>673.2</c:v>
                </c:pt>
                <c:pt idx="64">
                  <c:v>630.25</c:v>
                </c:pt>
                <c:pt idx="65">
                  <c:v>359.25</c:v>
                </c:pt>
                <c:pt idx="66">
                  <c:v>350.2</c:v>
                </c:pt>
              </c:numCache>
            </c:numRef>
          </c:yVal>
        </c:ser>
        <c:ser>
          <c:idx val="9"/>
          <c:order val="9"/>
          <c:tx>
            <c:v>SH-W Japan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Rates'!$K$74:$K$140</c:f>
              <c:numCache>
                <c:formatCode>0.00</c:formatCode>
                <c:ptCount val="67"/>
                <c:pt idx="0">
                  <c:v>2509.3333333333298</c:v>
                </c:pt>
                <c:pt idx="1">
                  <c:v>2568.5</c:v>
                </c:pt>
                <c:pt idx="2">
                  <c:v>2549.5</c:v>
                </c:pt>
                <c:pt idx="3">
                  <c:v>2514.25</c:v>
                </c:pt>
                <c:pt idx="4">
                  <c:v>2350</c:v>
                </c:pt>
                <c:pt idx="5">
                  <c:v>2211.5</c:v>
                </c:pt>
                <c:pt idx="6">
                  <c:v>2233.1999999999998</c:v>
                </c:pt>
                <c:pt idx="7">
                  <c:v>2301</c:v>
                </c:pt>
                <c:pt idx="8">
                  <c:v>2181</c:v>
                </c:pt>
                <c:pt idx="9">
                  <c:v>1999.6666666666699</c:v>
                </c:pt>
                <c:pt idx="10">
                  <c:v>1850.25</c:v>
                </c:pt>
                <c:pt idx="11">
                  <c:v>1560</c:v>
                </c:pt>
                <c:pt idx="12">
                  <c:v>1448.25</c:v>
                </c:pt>
                <c:pt idx="13">
                  <c:v>1375.6666666666699</c:v>
                </c:pt>
                <c:pt idx="14">
                  <c:v>1193</c:v>
                </c:pt>
                <c:pt idx="15">
                  <c:v>1102.5999999999999</c:v>
                </c:pt>
                <c:pt idx="16">
                  <c:v>1139.25</c:v>
                </c:pt>
                <c:pt idx="17">
                  <c:v>1354.75</c:v>
                </c:pt>
                <c:pt idx="18">
                  <c:v>1764.2</c:v>
                </c:pt>
                <c:pt idx="19">
                  <c:v>2134.75</c:v>
                </c:pt>
                <c:pt idx="20">
                  <c:v>1958</c:v>
                </c:pt>
                <c:pt idx="21">
                  <c:v>1654.3333333333301</c:v>
                </c:pt>
                <c:pt idx="22">
                  <c:v>1416</c:v>
                </c:pt>
                <c:pt idx="23">
                  <c:v>1254.8</c:v>
                </c:pt>
                <c:pt idx="24">
                  <c:v>1546</c:v>
                </c:pt>
                <c:pt idx="25">
                  <c:v>1429.75</c:v>
                </c:pt>
                <c:pt idx="26">
                  <c:v>1440</c:v>
                </c:pt>
                <c:pt idx="27">
                  <c:v>1519.5</c:v>
                </c:pt>
                <c:pt idx="28">
                  <c:v>1586.75</c:v>
                </c:pt>
                <c:pt idx="29">
                  <c:v>1846.4</c:v>
                </c:pt>
                <c:pt idx="30">
                  <c:v>1972.25</c:v>
                </c:pt>
                <c:pt idx="31">
                  <c:v>1916.6</c:v>
                </c:pt>
                <c:pt idx="32">
                  <c:v>1925.75</c:v>
                </c:pt>
                <c:pt idx="33">
                  <c:v>1950</c:v>
                </c:pt>
                <c:pt idx="34">
                  <c:v>2073.1999999999998</c:v>
                </c:pt>
                <c:pt idx="35">
                  <c:v>2043.25</c:v>
                </c:pt>
                <c:pt idx="36">
                  <c:v>2157.5</c:v>
                </c:pt>
                <c:pt idx="37">
                  <c:v>2037.3333333333301</c:v>
                </c:pt>
                <c:pt idx="38">
                  <c:v>1804.8</c:v>
                </c:pt>
                <c:pt idx="39">
                  <c:v>1550.25</c:v>
                </c:pt>
                <c:pt idx="40">
                  <c:v>1215.2</c:v>
                </c:pt>
                <c:pt idx="41">
                  <c:v>1044.25</c:v>
                </c:pt>
                <c:pt idx="42">
                  <c:v>901.75</c:v>
                </c:pt>
                <c:pt idx="43">
                  <c:v>1014.8</c:v>
                </c:pt>
                <c:pt idx="44">
                  <c:v>828.5</c:v>
                </c:pt>
                <c:pt idx="45">
                  <c:v>688.66666666666697</c:v>
                </c:pt>
                <c:pt idx="46">
                  <c:v>1652.8</c:v>
                </c:pt>
                <c:pt idx="47">
                  <c:v>1662.25</c:v>
                </c:pt>
                <c:pt idx="48">
                  <c:v>1457</c:v>
                </c:pt>
                <c:pt idx="49">
                  <c:v>1071.75</c:v>
                </c:pt>
                <c:pt idx="50">
                  <c:v>796</c:v>
                </c:pt>
                <c:pt idx="51">
                  <c:v>908.6</c:v>
                </c:pt>
                <c:pt idx="52">
                  <c:v>651</c:v>
                </c:pt>
                <c:pt idx="53">
                  <c:v>996.5</c:v>
                </c:pt>
                <c:pt idx="54">
                  <c:v>1276.25</c:v>
                </c:pt>
                <c:pt idx="55">
                  <c:v>1506.2</c:v>
                </c:pt>
                <c:pt idx="56">
                  <c:v>1003.5</c:v>
                </c:pt>
                <c:pt idx="57">
                  <c:v>1172.75</c:v>
                </c:pt>
                <c:pt idx="58">
                  <c:v>1447</c:v>
                </c:pt>
                <c:pt idx="59">
                  <c:v>951.8</c:v>
                </c:pt>
                <c:pt idx="60">
                  <c:v>1006.75</c:v>
                </c:pt>
                <c:pt idx="61">
                  <c:v>758</c:v>
                </c:pt>
                <c:pt idx="62">
                  <c:v>617.5</c:v>
                </c:pt>
                <c:pt idx="63">
                  <c:v>566</c:v>
                </c:pt>
                <c:pt idx="64">
                  <c:v>599</c:v>
                </c:pt>
                <c:pt idx="65">
                  <c:v>81.25</c:v>
                </c:pt>
                <c:pt idx="66">
                  <c:v>81.599999999999994</c:v>
                </c:pt>
              </c:numCache>
            </c:numRef>
          </c:yVal>
        </c:ser>
        <c:ser>
          <c:idx val="10"/>
          <c:order val="10"/>
          <c:tx>
            <c:v>SH-E Japan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Rates'!$L$74:$L$140</c:f>
              <c:numCache>
                <c:formatCode>0.00</c:formatCode>
                <c:ptCount val="67"/>
                <c:pt idx="0">
                  <c:v>307</c:v>
                </c:pt>
                <c:pt idx="1">
                  <c:v>325</c:v>
                </c:pt>
                <c:pt idx="2">
                  <c:v>309.75</c:v>
                </c:pt>
                <c:pt idx="3">
                  <c:v>324.5</c:v>
                </c:pt>
                <c:pt idx="4">
                  <c:v>322.33333333333297</c:v>
                </c:pt>
                <c:pt idx="5">
                  <c:v>323.75</c:v>
                </c:pt>
                <c:pt idx="6">
                  <c:v>320</c:v>
                </c:pt>
                <c:pt idx="7">
                  <c:v>315</c:v>
                </c:pt>
                <c:pt idx="8">
                  <c:v>308</c:v>
                </c:pt>
                <c:pt idx="9">
                  <c:v>308</c:v>
                </c:pt>
                <c:pt idx="10">
                  <c:v>309.5</c:v>
                </c:pt>
                <c:pt idx="11">
                  <c:v>311.39999999999998</c:v>
                </c:pt>
                <c:pt idx="12">
                  <c:v>312</c:v>
                </c:pt>
                <c:pt idx="13">
                  <c:v>312</c:v>
                </c:pt>
                <c:pt idx="14">
                  <c:v>331.75</c:v>
                </c:pt>
                <c:pt idx="15">
                  <c:v>378.8</c:v>
                </c:pt>
                <c:pt idx="16">
                  <c:v>370.5</c:v>
                </c:pt>
                <c:pt idx="17">
                  <c:v>336.75</c:v>
                </c:pt>
                <c:pt idx="18">
                  <c:v>333.6</c:v>
                </c:pt>
                <c:pt idx="19">
                  <c:v>332.5</c:v>
                </c:pt>
                <c:pt idx="20">
                  <c:v>333.4</c:v>
                </c:pt>
                <c:pt idx="21">
                  <c:v>333</c:v>
                </c:pt>
                <c:pt idx="22">
                  <c:v>332.5</c:v>
                </c:pt>
                <c:pt idx="23">
                  <c:v>333.6</c:v>
                </c:pt>
                <c:pt idx="24">
                  <c:v>335.33333333333297</c:v>
                </c:pt>
                <c:pt idx="25">
                  <c:v>319.5</c:v>
                </c:pt>
                <c:pt idx="26">
                  <c:v>345</c:v>
                </c:pt>
                <c:pt idx="27">
                  <c:v>351</c:v>
                </c:pt>
                <c:pt idx="28">
                  <c:v>355</c:v>
                </c:pt>
                <c:pt idx="29">
                  <c:v>350.8</c:v>
                </c:pt>
                <c:pt idx="30">
                  <c:v>342.75</c:v>
                </c:pt>
                <c:pt idx="31">
                  <c:v>343.8</c:v>
                </c:pt>
                <c:pt idx="32">
                  <c:v>348.25</c:v>
                </c:pt>
                <c:pt idx="33">
                  <c:v>347</c:v>
                </c:pt>
                <c:pt idx="34">
                  <c:v>349.8</c:v>
                </c:pt>
                <c:pt idx="35">
                  <c:v>348</c:v>
                </c:pt>
                <c:pt idx="36">
                  <c:v>348.5</c:v>
                </c:pt>
                <c:pt idx="37">
                  <c:v>349</c:v>
                </c:pt>
                <c:pt idx="38">
                  <c:v>348</c:v>
                </c:pt>
                <c:pt idx="39">
                  <c:v>348</c:v>
                </c:pt>
                <c:pt idx="40">
                  <c:v>343.4</c:v>
                </c:pt>
                <c:pt idx="41">
                  <c:v>340.25</c:v>
                </c:pt>
                <c:pt idx="42">
                  <c:v>338.75</c:v>
                </c:pt>
                <c:pt idx="43">
                  <c:v>330.4</c:v>
                </c:pt>
                <c:pt idx="44">
                  <c:v>328</c:v>
                </c:pt>
                <c:pt idx="45">
                  <c:v>330.66666666666703</c:v>
                </c:pt>
                <c:pt idx="46">
                  <c:v>323.39999999999998</c:v>
                </c:pt>
                <c:pt idx="47">
                  <c:v>326</c:v>
                </c:pt>
                <c:pt idx="48">
                  <c:v>334.8</c:v>
                </c:pt>
                <c:pt idx="49">
                  <c:v>334.75</c:v>
                </c:pt>
                <c:pt idx="50">
                  <c:v>335</c:v>
                </c:pt>
                <c:pt idx="51">
                  <c:v>333.4</c:v>
                </c:pt>
                <c:pt idx="52">
                  <c:v>333.5</c:v>
                </c:pt>
                <c:pt idx="53">
                  <c:v>333.25</c:v>
                </c:pt>
                <c:pt idx="54">
                  <c:v>298.25</c:v>
                </c:pt>
                <c:pt idx="55">
                  <c:v>196</c:v>
                </c:pt>
                <c:pt idx="56">
                  <c:v>171</c:v>
                </c:pt>
                <c:pt idx="57">
                  <c:v>157.5</c:v>
                </c:pt>
                <c:pt idx="58">
                  <c:v>141.5</c:v>
                </c:pt>
                <c:pt idx="59">
                  <c:v>144.19999999999999</c:v>
                </c:pt>
                <c:pt idx="60">
                  <c:v>161.75</c:v>
                </c:pt>
                <c:pt idx="61">
                  <c:v>191.333333333333</c:v>
                </c:pt>
                <c:pt idx="62">
                  <c:v>130</c:v>
                </c:pt>
                <c:pt idx="63">
                  <c:v>86.6</c:v>
                </c:pt>
                <c:pt idx="64">
                  <c:v>84.25</c:v>
                </c:pt>
                <c:pt idx="65">
                  <c:v>111.25</c:v>
                </c:pt>
                <c:pt idx="66">
                  <c:v>110.6</c:v>
                </c:pt>
              </c:numCache>
            </c:numRef>
          </c:yVal>
        </c:ser>
        <c:ser>
          <c:idx val="11"/>
          <c:order val="11"/>
          <c:tx>
            <c:v>SH-SE Asia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Rates'!$M$74:$M$140</c:f>
              <c:numCache>
                <c:formatCode>0.00</c:formatCode>
                <c:ptCount val="67"/>
                <c:pt idx="0">
                  <c:v>309.33333333333297</c:v>
                </c:pt>
                <c:pt idx="1">
                  <c:v>324</c:v>
                </c:pt>
                <c:pt idx="2">
                  <c:v>309.75</c:v>
                </c:pt>
                <c:pt idx="3">
                  <c:v>324.5</c:v>
                </c:pt>
                <c:pt idx="4">
                  <c:v>322.33333333333297</c:v>
                </c:pt>
                <c:pt idx="5">
                  <c:v>323.75</c:v>
                </c:pt>
                <c:pt idx="6">
                  <c:v>320</c:v>
                </c:pt>
                <c:pt idx="7">
                  <c:v>315</c:v>
                </c:pt>
                <c:pt idx="8">
                  <c:v>308</c:v>
                </c:pt>
                <c:pt idx="9">
                  <c:v>308</c:v>
                </c:pt>
                <c:pt idx="10">
                  <c:v>309.5</c:v>
                </c:pt>
                <c:pt idx="11">
                  <c:v>312</c:v>
                </c:pt>
                <c:pt idx="12">
                  <c:v>312</c:v>
                </c:pt>
                <c:pt idx="13">
                  <c:v>312</c:v>
                </c:pt>
                <c:pt idx="14">
                  <c:v>335</c:v>
                </c:pt>
                <c:pt idx="15">
                  <c:v>383.4</c:v>
                </c:pt>
                <c:pt idx="16">
                  <c:v>371</c:v>
                </c:pt>
                <c:pt idx="17">
                  <c:v>336.75</c:v>
                </c:pt>
                <c:pt idx="18">
                  <c:v>333.6</c:v>
                </c:pt>
                <c:pt idx="19">
                  <c:v>332.5</c:v>
                </c:pt>
                <c:pt idx="20">
                  <c:v>333.4</c:v>
                </c:pt>
                <c:pt idx="21">
                  <c:v>333</c:v>
                </c:pt>
                <c:pt idx="22">
                  <c:v>332.5</c:v>
                </c:pt>
                <c:pt idx="23">
                  <c:v>333.6</c:v>
                </c:pt>
                <c:pt idx="24">
                  <c:v>335.33333333333297</c:v>
                </c:pt>
                <c:pt idx="25">
                  <c:v>320</c:v>
                </c:pt>
                <c:pt idx="26">
                  <c:v>345</c:v>
                </c:pt>
                <c:pt idx="27">
                  <c:v>348.5</c:v>
                </c:pt>
                <c:pt idx="28">
                  <c:v>354.25</c:v>
                </c:pt>
                <c:pt idx="29">
                  <c:v>351.2</c:v>
                </c:pt>
                <c:pt idx="30">
                  <c:v>342</c:v>
                </c:pt>
                <c:pt idx="31">
                  <c:v>343.2</c:v>
                </c:pt>
                <c:pt idx="32">
                  <c:v>348.25</c:v>
                </c:pt>
                <c:pt idx="33">
                  <c:v>347</c:v>
                </c:pt>
                <c:pt idx="34">
                  <c:v>347</c:v>
                </c:pt>
                <c:pt idx="35">
                  <c:v>353.5</c:v>
                </c:pt>
                <c:pt idx="36">
                  <c:v>350</c:v>
                </c:pt>
                <c:pt idx="37">
                  <c:v>355</c:v>
                </c:pt>
                <c:pt idx="38">
                  <c:v>354</c:v>
                </c:pt>
                <c:pt idx="39">
                  <c:v>354</c:v>
                </c:pt>
                <c:pt idx="40">
                  <c:v>351.4</c:v>
                </c:pt>
                <c:pt idx="41">
                  <c:v>341.75</c:v>
                </c:pt>
                <c:pt idx="42">
                  <c:v>341</c:v>
                </c:pt>
                <c:pt idx="43">
                  <c:v>339.8</c:v>
                </c:pt>
                <c:pt idx="44">
                  <c:v>342.5</c:v>
                </c:pt>
                <c:pt idx="45">
                  <c:v>342.66666666666703</c:v>
                </c:pt>
                <c:pt idx="46">
                  <c:v>339.4</c:v>
                </c:pt>
                <c:pt idx="47">
                  <c:v>340</c:v>
                </c:pt>
                <c:pt idx="48">
                  <c:v>344.8</c:v>
                </c:pt>
                <c:pt idx="49">
                  <c:v>345.5</c:v>
                </c:pt>
                <c:pt idx="50">
                  <c:v>338</c:v>
                </c:pt>
                <c:pt idx="51">
                  <c:v>325.60000000000002</c:v>
                </c:pt>
                <c:pt idx="52">
                  <c:v>310.5</c:v>
                </c:pt>
                <c:pt idx="53">
                  <c:v>305.25</c:v>
                </c:pt>
                <c:pt idx="54">
                  <c:v>260</c:v>
                </c:pt>
                <c:pt idx="55">
                  <c:v>227.4</c:v>
                </c:pt>
                <c:pt idx="56">
                  <c:v>211</c:v>
                </c:pt>
                <c:pt idx="57">
                  <c:v>209.75</c:v>
                </c:pt>
                <c:pt idx="58">
                  <c:v>201</c:v>
                </c:pt>
                <c:pt idx="59">
                  <c:v>197.6</c:v>
                </c:pt>
                <c:pt idx="60">
                  <c:v>191.5</c:v>
                </c:pt>
                <c:pt idx="61">
                  <c:v>214.666666666667</c:v>
                </c:pt>
                <c:pt idx="62">
                  <c:v>140</c:v>
                </c:pt>
                <c:pt idx="63">
                  <c:v>90.6</c:v>
                </c:pt>
                <c:pt idx="64">
                  <c:v>103.25</c:v>
                </c:pt>
                <c:pt idx="65">
                  <c:v>180.25</c:v>
                </c:pt>
                <c:pt idx="66">
                  <c:v>171.4</c:v>
                </c:pt>
              </c:numCache>
            </c:numRef>
          </c:yVal>
        </c:ser>
        <c:ser>
          <c:idx val="12"/>
          <c:order val="12"/>
          <c:tx>
            <c:v>SH-Korea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'Freight Rates'!$A$74:$A$140</c:f>
              <c:numCache>
                <c:formatCode>yyyy\-mmm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xVal>
          <c:yVal>
            <c:numRef>
              <c:f>'Freight Rates'!$N$74:$N$140</c:f>
              <c:numCache>
                <c:formatCode>0.00</c:formatCode>
                <c:ptCount val="67"/>
                <c:pt idx="0">
                  <c:v>283</c:v>
                </c:pt>
                <c:pt idx="1">
                  <c:v>302</c:v>
                </c:pt>
                <c:pt idx="2">
                  <c:v>302</c:v>
                </c:pt>
                <c:pt idx="3">
                  <c:v>309.5</c:v>
                </c:pt>
                <c:pt idx="4">
                  <c:v>352.66666666666703</c:v>
                </c:pt>
                <c:pt idx="5">
                  <c:v>414.75</c:v>
                </c:pt>
                <c:pt idx="6">
                  <c:v>439.4</c:v>
                </c:pt>
                <c:pt idx="7">
                  <c:v>421.5</c:v>
                </c:pt>
                <c:pt idx="8">
                  <c:v>327.33333333333297</c:v>
                </c:pt>
                <c:pt idx="9">
                  <c:v>273</c:v>
                </c:pt>
                <c:pt idx="10">
                  <c:v>229.5</c:v>
                </c:pt>
                <c:pt idx="11">
                  <c:v>167.4</c:v>
                </c:pt>
                <c:pt idx="12">
                  <c:v>154.5</c:v>
                </c:pt>
                <c:pt idx="13">
                  <c:v>153.333333333333</c:v>
                </c:pt>
                <c:pt idx="14">
                  <c:v>179.25</c:v>
                </c:pt>
                <c:pt idx="15">
                  <c:v>207.2</c:v>
                </c:pt>
                <c:pt idx="16">
                  <c:v>224</c:v>
                </c:pt>
                <c:pt idx="17">
                  <c:v>226</c:v>
                </c:pt>
                <c:pt idx="18">
                  <c:v>223.6</c:v>
                </c:pt>
                <c:pt idx="19">
                  <c:v>234.25</c:v>
                </c:pt>
                <c:pt idx="20">
                  <c:v>234.4</c:v>
                </c:pt>
                <c:pt idx="21">
                  <c:v>231</c:v>
                </c:pt>
                <c:pt idx="22">
                  <c:v>227.75</c:v>
                </c:pt>
                <c:pt idx="23">
                  <c:v>224.4</c:v>
                </c:pt>
                <c:pt idx="24">
                  <c:v>222.666666666667</c:v>
                </c:pt>
                <c:pt idx="25">
                  <c:v>224.75</c:v>
                </c:pt>
                <c:pt idx="26">
                  <c:v>242.2</c:v>
                </c:pt>
                <c:pt idx="27">
                  <c:v>257.75</c:v>
                </c:pt>
                <c:pt idx="28">
                  <c:v>280</c:v>
                </c:pt>
                <c:pt idx="29">
                  <c:v>274</c:v>
                </c:pt>
                <c:pt idx="30">
                  <c:v>267.75</c:v>
                </c:pt>
                <c:pt idx="31">
                  <c:v>260</c:v>
                </c:pt>
                <c:pt idx="32">
                  <c:v>257.75</c:v>
                </c:pt>
                <c:pt idx="33">
                  <c:v>254.333333333333</c:v>
                </c:pt>
                <c:pt idx="34">
                  <c:v>258</c:v>
                </c:pt>
                <c:pt idx="35">
                  <c:v>259.75</c:v>
                </c:pt>
                <c:pt idx="36">
                  <c:v>255.25</c:v>
                </c:pt>
                <c:pt idx="37">
                  <c:v>245.333333333333</c:v>
                </c:pt>
                <c:pt idx="38">
                  <c:v>234.4</c:v>
                </c:pt>
                <c:pt idx="39">
                  <c:v>235.5</c:v>
                </c:pt>
                <c:pt idx="40">
                  <c:v>226.8</c:v>
                </c:pt>
                <c:pt idx="41">
                  <c:v>225</c:v>
                </c:pt>
                <c:pt idx="42">
                  <c:v>225</c:v>
                </c:pt>
                <c:pt idx="43">
                  <c:v>224.8</c:v>
                </c:pt>
                <c:pt idx="44">
                  <c:v>225.5</c:v>
                </c:pt>
                <c:pt idx="45">
                  <c:v>226</c:v>
                </c:pt>
                <c:pt idx="46">
                  <c:v>225.8</c:v>
                </c:pt>
                <c:pt idx="47">
                  <c:v>219</c:v>
                </c:pt>
                <c:pt idx="48">
                  <c:v>214</c:v>
                </c:pt>
                <c:pt idx="49">
                  <c:v>213</c:v>
                </c:pt>
                <c:pt idx="50">
                  <c:v>213.5</c:v>
                </c:pt>
                <c:pt idx="51">
                  <c:v>227.8</c:v>
                </c:pt>
                <c:pt idx="52">
                  <c:v>243.25</c:v>
                </c:pt>
                <c:pt idx="53">
                  <c:v>247.25</c:v>
                </c:pt>
                <c:pt idx="54">
                  <c:v>244.5</c:v>
                </c:pt>
                <c:pt idx="55">
                  <c:v>245.4</c:v>
                </c:pt>
                <c:pt idx="56">
                  <c:v>237</c:v>
                </c:pt>
                <c:pt idx="57">
                  <c:v>235</c:v>
                </c:pt>
                <c:pt idx="58">
                  <c:v>238.25</c:v>
                </c:pt>
                <c:pt idx="59">
                  <c:v>237</c:v>
                </c:pt>
                <c:pt idx="60">
                  <c:v>237.75</c:v>
                </c:pt>
                <c:pt idx="61">
                  <c:v>231.666666666667</c:v>
                </c:pt>
                <c:pt idx="62">
                  <c:v>217.25</c:v>
                </c:pt>
                <c:pt idx="63">
                  <c:v>212.8</c:v>
                </c:pt>
                <c:pt idx="64">
                  <c:v>198</c:v>
                </c:pt>
                <c:pt idx="65">
                  <c:v>152</c:v>
                </c:pt>
                <c:pt idx="66">
                  <c:v>150</c:v>
                </c:pt>
              </c:numCache>
            </c:numRef>
          </c:yVal>
        </c:ser>
        <c:axId val="136395776"/>
        <c:axId val="136409856"/>
      </c:scatterChart>
      <c:valAx>
        <c:axId val="136395776"/>
        <c:scaling>
          <c:orientation val="minMax"/>
          <c:max val="42300"/>
          <c:min val="402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\-m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09856"/>
        <c:crosses val="autoZero"/>
        <c:crossBetween val="midCat"/>
        <c:majorUnit val="365"/>
        <c:minorUnit val="30"/>
      </c:valAx>
      <c:valAx>
        <c:axId val="136409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95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59866781358386"/>
          <c:y val="0"/>
          <c:w val="0.24239572994552153"/>
          <c:h val="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Panamax</a:t>
            </a:r>
            <a:r>
              <a:rPr lang="en-US" baseline="0"/>
              <a:t> New &amp; SecondHand Prices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PANAMAX!$B$3</c:f>
              <c:strCache>
                <c:ptCount val="1"/>
                <c:pt idx="0">
                  <c:v>New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PANAMAX!$B$4:$B$124</c:f>
              <c:numCache>
                <c:formatCode>0.00</c:formatCode>
                <c:ptCount val="121"/>
                <c:pt idx="0">
                  <c:v>38.5</c:v>
                </c:pt>
                <c:pt idx="1">
                  <c:v>37</c:v>
                </c:pt>
                <c:pt idx="2">
                  <c:v>36.5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35</c:v>
                </c:pt>
                <c:pt idx="7">
                  <c:v>34</c:v>
                </c:pt>
                <c:pt idx="8">
                  <c:v>33.5</c:v>
                </c:pt>
                <c:pt idx="9">
                  <c:v>33.5</c:v>
                </c:pt>
                <c:pt idx="10">
                  <c:v>34</c:v>
                </c:pt>
                <c:pt idx="11">
                  <c:v>34.5</c:v>
                </c:pt>
                <c:pt idx="12">
                  <c:v>37</c:v>
                </c:pt>
                <c:pt idx="13">
                  <c:v>38.5</c:v>
                </c:pt>
                <c:pt idx="14">
                  <c:v>39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41.5</c:v>
                </c:pt>
                <c:pt idx="20">
                  <c:v>42.5</c:v>
                </c:pt>
                <c:pt idx="21">
                  <c:v>42.5</c:v>
                </c:pt>
                <c:pt idx="22">
                  <c:v>43</c:v>
                </c:pt>
                <c:pt idx="23">
                  <c:v>46</c:v>
                </c:pt>
                <c:pt idx="24">
                  <c:v>47.5</c:v>
                </c:pt>
                <c:pt idx="25">
                  <c:v>49.5</c:v>
                </c:pt>
                <c:pt idx="26">
                  <c:v>50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54</c:v>
                </c:pt>
                <c:pt idx="39">
                  <c:v>50</c:v>
                </c:pt>
                <c:pt idx="40">
                  <c:v>47</c:v>
                </c:pt>
                <c:pt idx="41">
                  <c:v>46.5</c:v>
                </c:pt>
                <c:pt idx="42">
                  <c:v>41</c:v>
                </c:pt>
                <c:pt idx="43">
                  <c:v>38</c:v>
                </c:pt>
                <c:pt idx="44">
                  <c:v>38</c:v>
                </c:pt>
                <c:pt idx="45">
                  <c:v>36.5</c:v>
                </c:pt>
                <c:pt idx="46">
                  <c:v>36</c:v>
                </c:pt>
                <c:pt idx="47">
                  <c:v>34</c:v>
                </c:pt>
                <c:pt idx="48">
                  <c:v>33</c:v>
                </c:pt>
                <c:pt idx="49">
                  <c:v>33</c:v>
                </c:pt>
                <c:pt idx="50">
                  <c:v>33</c:v>
                </c:pt>
                <c:pt idx="51">
                  <c:v>33</c:v>
                </c:pt>
                <c:pt idx="52">
                  <c:v>33.75</c:v>
                </c:pt>
                <c:pt idx="53">
                  <c:v>33.75</c:v>
                </c:pt>
                <c:pt idx="54">
                  <c:v>33.75</c:v>
                </c:pt>
                <c:pt idx="55">
                  <c:v>34</c:v>
                </c:pt>
                <c:pt idx="56">
                  <c:v>34</c:v>
                </c:pt>
                <c:pt idx="57">
                  <c:v>34.25</c:v>
                </c:pt>
                <c:pt idx="58">
                  <c:v>34.25</c:v>
                </c:pt>
                <c:pt idx="59">
                  <c:v>34.25</c:v>
                </c:pt>
                <c:pt idx="60">
                  <c:v>34.5</c:v>
                </c:pt>
                <c:pt idx="61">
                  <c:v>34.5</c:v>
                </c:pt>
                <c:pt idx="62">
                  <c:v>34.5</c:v>
                </c:pt>
                <c:pt idx="63">
                  <c:v>34.5</c:v>
                </c:pt>
                <c:pt idx="64">
                  <c:v>34.5</c:v>
                </c:pt>
                <c:pt idx="65">
                  <c:v>34.5</c:v>
                </c:pt>
                <c:pt idx="66">
                  <c:v>34.5</c:v>
                </c:pt>
                <c:pt idx="67">
                  <c:v>34.5</c:v>
                </c:pt>
                <c:pt idx="68">
                  <c:v>33.5</c:v>
                </c:pt>
                <c:pt idx="69">
                  <c:v>33.5</c:v>
                </c:pt>
                <c:pt idx="70">
                  <c:v>33.5</c:v>
                </c:pt>
                <c:pt idx="71">
                  <c:v>33.5</c:v>
                </c:pt>
                <c:pt idx="72">
                  <c:v>31.5</c:v>
                </c:pt>
                <c:pt idx="73">
                  <c:v>31.25</c:v>
                </c:pt>
                <c:pt idx="74">
                  <c:v>30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28.5</c:v>
                </c:pt>
                <c:pt idx="79">
                  <c:v>27.5</c:v>
                </c:pt>
                <c:pt idx="80">
                  <c:v>27.5</c:v>
                </c:pt>
                <c:pt idx="81">
                  <c:v>27.5</c:v>
                </c:pt>
                <c:pt idx="82">
                  <c:v>27.5</c:v>
                </c:pt>
                <c:pt idx="83">
                  <c:v>27.25</c:v>
                </c:pt>
                <c:pt idx="84">
                  <c:v>27.25</c:v>
                </c:pt>
                <c:pt idx="85">
                  <c:v>26.5</c:v>
                </c:pt>
                <c:pt idx="86">
                  <c:v>26.25</c:v>
                </c:pt>
                <c:pt idx="87">
                  <c:v>25.75</c:v>
                </c:pt>
                <c:pt idx="88">
                  <c:v>25.75</c:v>
                </c:pt>
                <c:pt idx="89">
                  <c:v>25.75</c:v>
                </c:pt>
                <c:pt idx="90">
                  <c:v>25.75</c:v>
                </c:pt>
                <c:pt idx="91">
                  <c:v>25.75</c:v>
                </c:pt>
                <c:pt idx="92">
                  <c:v>25.75</c:v>
                </c:pt>
                <c:pt idx="93">
                  <c:v>25.75</c:v>
                </c:pt>
                <c:pt idx="94">
                  <c:v>25.75</c:v>
                </c:pt>
                <c:pt idx="95">
                  <c:v>25.75</c:v>
                </c:pt>
                <c:pt idx="96">
                  <c:v>26.25</c:v>
                </c:pt>
                <c:pt idx="97">
                  <c:v>27</c:v>
                </c:pt>
                <c:pt idx="98">
                  <c:v>27</c:v>
                </c:pt>
                <c:pt idx="99">
                  <c:v>27</c:v>
                </c:pt>
                <c:pt idx="100">
                  <c:v>27.5</c:v>
                </c:pt>
                <c:pt idx="101">
                  <c:v>27.75</c:v>
                </c:pt>
                <c:pt idx="102">
                  <c:v>29</c:v>
                </c:pt>
                <c:pt idx="103">
                  <c:v>29.25</c:v>
                </c:pt>
                <c:pt idx="104">
                  <c:v>29.5</c:v>
                </c:pt>
                <c:pt idx="105">
                  <c:v>29.75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29.75</c:v>
                </c:pt>
                <c:pt idx="110">
                  <c:v>29.75</c:v>
                </c:pt>
                <c:pt idx="111">
                  <c:v>29.5</c:v>
                </c:pt>
                <c:pt idx="112">
                  <c:v>29</c:v>
                </c:pt>
                <c:pt idx="113">
                  <c:v>29</c:v>
                </c:pt>
                <c:pt idx="114">
                  <c:v>28.75</c:v>
                </c:pt>
                <c:pt idx="115">
                  <c:v>28</c:v>
                </c:pt>
                <c:pt idx="116">
                  <c:v>27.75</c:v>
                </c:pt>
                <c:pt idx="117">
                  <c:v>27.25</c:v>
                </c:pt>
                <c:pt idx="118">
                  <c:v>26.75</c:v>
                </c:pt>
                <c:pt idx="119">
                  <c:v>26.5</c:v>
                </c:pt>
                <c:pt idx="120">
                  <c:v>26.5</c:v>
                </c:pt>
              </c:numCache>
            </c:numRef>
          </c:val>
        </c:ser>
        <c:ser>
          <c:idx val="1"/>
          <c:order val="1"/>
          <c:tx>
            <c:strRef>
              <c:f>PANAMAX!$C$3</c:f>
              <c:strCache>
                <c:ptCount val="1"/>
                <c:pt idx="0">
                  <c:v>Resale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PANAMAX!$C$4:$C$124</c:f>
              <c:numCache>
                <c:formatCode>General</c:formatCode>
                <c:ptCount val="121"/>
                <c:pt idx="16" formatCode="0.00">
                  <c:v>55</c:v>
                </c:pt>
                <c:pt idx="17" formatCode="0.00">
                  <c:v>56.5</c:v>
                </c:pt>
                <c:pt idx="18" formatCode="0.00">
                  <c:v>56.5</c:v>
                </c:pt>
                <c:pt idx="19" formatCode="0.00">
                  <c:v>58.5</c:v>
                </c:pt>
                <c:pt idx="20" formatCode="0.00">
                  <c:v>58.5</c:v>
                </c:pt>
                <c:pt idx="21" formatCode="0.00">
                  <c:v>59</c:v>
                </c:pt>
                <c:pt idx="22" formatCode="0.00">
                  <c:v>66</c:v>
                </c:pt>
                <c:pt idx="23" formatCode="0.00">
                  <c:v>66</c:v>
                </c:pt>
                <c:pt idx="24" formatCode="0.00">
                  <c:v>75</c:v>
                </c:pt>
                <c:pt idx="25" formatCode="0.00">
                  <c:v>81</c:v>
                </c:pt>
                <c:pt idx="26" formatCode="0.00">
                  <c:v>90</c:v>
                </c:pt>
                <c:pt idx="27" formatCode="0.00">
                  <c:v>100</c:v>
                </c:pt>
                <c:pt idx="28" formatCode="0.00">
                  <c:v>106</c:v>
                </c:pt>
                <c:pt idx="29" formatCode="0.00">
                  <c:v>101</c:v>
                </c:pt>
                <c:pt idx="30" formatCode="0.00">
                  <c:v>96</c:v>
                </c:pt>
                <c:pt idx="31" formatCode="0.00">
                  <c:v>94</c:v>
                </c:pt>
                <c:pt idx="32" formatCode="0.00">
                  <c:v>94</c:v>
                </c:pt>
                <c:pt idx="33" formatCode="0.00">
                  <c:v>95</c:v>
                </c:pt>
                <c:pt idx="34" formatCode="0.00">
                  <c:v>98</c:v>
                </c:pt>
                <c:pt idx="35" formatCode="0.00">
                  <c:v>98</c:v>
                </c:pt>
                <c:pt idx="36" formatCode="0.00">
                  <c:v>98</c:v>
                </c:pt>
                <c:pt idx="37" formatCode="0.00">
                  <c:v>96</c:v>
                </c:pt>
                <c:pt idx="38" formatCode="0.00">
                  <c:v>87</c:v>
                </c:pt>
                <c:pt idx="39" formatCode="0.00">
                  <c:v>46</c:v>
                </c:pt>
                <c:pt idx="40" formatCode="0.00">
                  <c:v>36</c:v>
                </c:pt>
                <c:pt idx="41" formatCode="0.00">
                  <c:v>36</c:v>
                </c:pt>
                <c:pt idx="42" formatCode="0.00">
                  <c:v>36</c:v>
                </c:pt>
                <c:pt idx="43" formatCode="0.00">
                  <c:v>36</c:v>
                </c:pt>
                <c:pt idx="44" formatCode="0.00">
                  <c:v>35</c:v>
                </c:pt>
                <c:pt idx="45" formatCode="0.00">
                  <c:v>35</c:v>
                </c:pt>
                <c:pt idx="46" formatCode="0.00">
                  <c:v>38</c:v>
                </c:pt>
                <c:pt idx="47" formatCode="0.00">
                  <c:v>41</c:v>
                </c:pt>
                <c:pt idx="48" formatCode="0.00">
                  <c:v>41.5</c:v>
                </c:pt>
                <c:pt idx="49" formatCode="0.00">
                  <c:v>41.5</c:v>
                </c:pt>
                <c:pt idx="50" formatCode="0.00">
                  <c:v>40.5</c:v>
                </c:pt>
                <c:pt idx="51" formatCode="0.00">
                  <c:v>40</c:v>
                </c:pt>
                <c:pt idx="52" formatCode="0.00">
                  <c:v>40</c:v>
                </c:pt>
                <c:pt idx="53" formatCode="0.00">
                  <c:v>41</c:v>
                </c:pt>
                <c:pt idx="54" formatCode="0.00">
                  <c:v>41</c:v>
                </c:pt>
                <c:pt idx="55" formatCode="0.00">
                  <c:v>42</c:v>
                </c:pt>
                <c:pt idx="56" formatCode="0.00">
                  <c:v>43</c:v>
                </c:pt>
                <c:pt idx="57" formatCode="0.00">
                  <c:v>44.5</c:v>
                </c:pt>
                <c:pt idx="58" formatCode="0.00">
                  <c:v>45</c:v>
                </c:pt>
                <c:pt idx="59" formatCode="0.00">
                  <c:v>44.5</c:v>
                </c:pt>
                <c:pt idx="60" formatCode="0.00">
                  <c:v>43</c:v>
                </c:pt>
                <c:pt idx="61" formatCode="0.00">
                  <c:v>45</c:v>
                </c:pt>
                <c:pt idx="62" formatCode="0.00">
                  <c:v>45</c:v>
                </c:pt>
                <c:pt idx="63" formatCode="0.00">
                  <c:v>46</c:v>
                </c:pt>
                <c:pt idx="64" formatCode="0.00">
                  <c:v>46</c:v>
                </c:pt>
                <c:pt idx="65" formatCode="0.00">
                  <c:v>43</c:v>
                </c:pt>
                <c:pt idx="66" formatCode="0.00">
                  <c:v>43</c:v>
                </c:pt>
                <c:pt idx="67" formatCode="0.00">
                  <c:v>43</c:v>
                </c:pt>
                <c:pt idx="68" formatCode="0.00">
                  <c:v>41</c:v>
                </c:pt>
                <c:pt idx="69" formatCode="0.00">
                  <c:v>41</c:v>
                </c:pt>
                <c:pt idx="70" formatCode="0.00">
                  <c:v>39</c:v>
                </c:pt>
                <c:pt idx="71" formatCode="0.00">
                  <c:v>39</c:v>
                </c:pt>
                <c:pt idx="72" formatCode="0.00">
                  <c:v>38.5</c:v>
                </c:pt>
                <c:pt idx="73" formatCode="0.00">
                  <c:v>36.5</c:v>
                </c:pt>
                <c:pt idx="74" formatCode="0.00">
                  <c:v>36.5</c:v>
                </c:pt>
                <c:pt idx="75" formatCode="0.00">
                  <c:v>36.5</c:v>
                </c:pt>
                <c:pt idx="76" formatCode="0.00">
                  <c:v>35.5</c:v>
                </c:pt>
                <c:pt idx="77" formatCode="0.00">
                  <c:v>34.5</c:v>
                </c:pt>
                <c:pt idx="78" formatCode="0.00">
                  <c:v>34.5</c:v>
                </c:pt>
                <c:pt idx="79" formatCode="0.00">
                  <c:v>32</c:v>
                </c:pt>
                <c:pt idx="80" formatCode="0.00">
                  <c:v>30</c:v>
                </c:pt>
                <c:pt idx="81" formatCode="0.00">
                  <c:v>31</c:v>
                </c:pt>
                <c:pt idx="82" formatCode="0.00">
                  <c:v>31</c:v>
                </c:pt>
                <c:pt idx="83" formatCode="0.00">
                  <c:v>31</c:v>
                </c:pt>
                <c:pt idx="84" formatCode="0.00">
                  <c:v>31</c:v>
                </c:pt>
                <c:pt idx="85" formatCode="0.00">
                  <c:v>30</c:v>
                </c:pt>
                <c:pt idx="86" formatCode="0.00">
                  <c:v>29</c:v>
                </c:pt>
                <c:pt idx="87" formatCode="0.00">
                  <c:v>28</c:v>
                </c:pt>
                <c:pt idx="88" formatCode="0.00">
                  <c:v>28</c:v>
                </c:pt>
                <c:pt idx="89" formatCode="0.00">
                  <c:v>27.5</c:v>
                </c:pt>
                <c:pt idx="90" formatCode="0.00">
                  <c:v>26.5</c:v>
                </c:pt>
                <c:pt idx="91" formatCode="0.00">
                  <c:v>26.5</c:v>
                </c:pt>
                <c:pt idx="92" formatCode="0.00">
                  <c:v>27</c:v>
                </c:pt>
                <c:pt idx="93" formatCode="0.00">
                  <c:v>27.5</c:v>
                </c:pt>
                <c:pt idx="94" formatCode="0.00">
                  <c:v>28</c:v>
                </c:pt>
                <c:pt idx="95" formatCode="0.00">
                  <c:v>30</c:v>
                </c:pt>
                <c:pt idx="96" formatCode="0.00">
                  <c:v>30</c:v>
                </c:pt>
                <c:pt idx="97" formatCode="0.00">
                  <c:v>29.5</c:v>
                </c:pt>
                <c:pt idx="98" formatCode="0.00">
                  <c:v>30</c:v>
                </c:pt>
                <c:pt idx="99" formatCode="0.00">
                  <c:v>31</c:v>
                </c:pt>
                <c:pt idx="100" formatCode="0.00">
                  <c:v>31.5</c:v>
                </c:pt>
                <c:pt idx="101" formatCode="0.00">
                  <c:v>31.5</c:v>
                </c:pt>
                <c:pt idx="102" formatCode="0.00">
                  <c:v>32.5</c:v>
                </c:pt>
                <c:pt idx="103" formatCode="0.00">
                  <c:v>33</c:v>
                </c:pt>
                <c:pt idx="104" formatCode="0.00">
                  <c:v>34</c:v>
                </c:pt>
                <c:pt idx="105" formatCode="0.00">
                  <c:v>33.5</c:v>
                </c:pt>
                <c:pt idx="106" formatCode="0.00">
                  <c:v>33.5</c:v>
                </c:pt>
                <c:pt idx="107" formatCode="0.00">
                  <c:v>31</c:v>
                </c:pt>
                <c:pt idx="108" formatCode="0.00">
                  <c:v>30</c:v>
                </c:pt>
                <c:pt idx="109" formatCode="0.00">
                  <c:v>30</c:v>
                </c:pt>
                <c:pt idx="110" formatCode="0.00">
                  <c:v>31.5</c:v>
                </c:pt>
                <c:pt idx="111" formatCode="0.00">
                  <c:v>30</c:v>
                </c:pt>
                <c:pt idx="112" formatCode="0.00">
                  <c:v>30</c:v>
                </c:pt>
                <c:pt idx="113" formatCode="0.00">
                  <c:v>29</c:v>
                </c:pt>
                <c:pt idx="114" formatCode="0.00">
                  <c:v>29</c:v>
                </c:pt>
                <c:pt idx="115" formatCode="0.00">
                  <c:v>26.5</c:v>
                </c:pt>
                <c:pt idx="116" formatCode="0.00">
                  <c:v>26.5</c:v>
                </c:pt>
                <c:pt idx="117" formatCode="0.00">
                  <c:v>26.5</c:v>
                </c:pt>
                <c:pt idx="118" formatCode="0.00">
                  <c:v>26.5</c:v>
                </c:pt>
                <c:pt idx="119" formatCode="0.00">
                  <c:v>26</c:v>
                </c:pt>
                <c:pt idx="120" formatCode="0.00">
                  <c:v>26</c:v>
                </c:pt>
              </c:numCache>
            </c:numRef>
          </c:val>
        </c:ser>
        <c:ser>
          <c:idx val="2"/>
          <c:order val="2"/>
          <c:tx>
            <c:strRef>
              <c:f>PANAMAX!$D$3</c:f>
              <c:strCache>
                <c:ptCount val="1"/>
                <c:pt idx="0">
                  <c:v>5Y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PANAMAX!$D$4:$D$124</c:f>
              <c:numCache>
                <c:formatCode>0.00</c:formatCode>
                <c:ptCount val="121"/>
                <c:pt idx="0">
                  <c:v>39</c:v>
                </c:pt>
                <c:pt idx="1">
                  <c:v>38</c:v>
                </c:pt>
                <c:pt idx="2">
                  <c:v>36.5</c:v>
                </c:pt>
                <c:pt idx="3">
                  <c:v>36.5</c:v>
                </c:pt>
                <c:pt idx="4">
                  <c:v>32.5</c:v>
                </c:pt>
                <c:pt idx="5">
                  <c:v>29.5</c:v>
                </c:pt>
                <c:pt idx="6">
                  <c:v>29</c:v>
                </c:pt>
                <c:pt idx="7">
                  <c:v>29.5</c:v>
                </c:pt>
                <c:pt idx="8">
                  <c:v>31.5</c:v>
                </c:pt>
                <c:pt idx="9">
                  <c:v>33</c:v>
                </c:pt>
                <c:pt idx="10">
                  <c:v>32</c:v>
                </c:pt>
                <c:pt idx="11">
                  <c:v>33</c:v>
                </c:pt>
                <c:pt idx="12">
                  <c:v>37.5</c:v>
                </c:pt>
                <c:pt idx="13">
                  <c:v>41</c:v>
                </c:pt>
                <c:pt idx="14">
                  <c:v>44</c:v>
                </c:pt>
                <c:pt idx="15">
                  <c:v>45</c:v>
                </c:pt>
                <c:pt idx="16">
                  <c:v>44.6</c:v>
                </c:pt>
                <c:pt idx="17">
                  <c:v>45.5</c:v>
                </c:pt>
                <c:pt idx="18">
                  <c:v>48</c:v>
                </c:pt>
                <c:pt idx="19">
                  <c:v>48.5</c:v>
                </c:pt>
                <c:pt idx="20">
                  <c:v>50</c:v>
                </c:pt>
                <c:pt idx="21">
                  <c:v>53</c:v>
                </c:pt>
                <c:pt idx="22">
                  <c:v>57</c:v>
                </c:pt>
                <c:pt idx="23">
                  <c:v>58</c:v>
                </c:pt>
                <c:pt idx="24">
                  <c:v>68</c:v>
                </c:pt>
                <c:pt idx="25">
                  <c:v>74</c:v>
                </c:pt>
                <c:pt idx="26">
                  <c:v>79</c:v>
                </c:pt>
                <c:pt idx="27">
                  <c:v>85</c:v>
                </c:pt>
                <c:pt idx="28">
                  <c:v>92</c:v>
                </c:pt>
                <c:pt idx="29">
                  <c:v>88.5</c:v>
                </c:pt>
                <c:pt idx="30">
                  <c:v>83</c:v>
                </c:pt>
                <c:pt idx="31">
                  <c:v>81.5</c:v>
                </c:pt>
                <c:pt idx="32">
                  <c:v>82</c:v>
                </c:pt>
                <c:pt idx="33">
                  <c:v>83</c:v>
                </c:pt>
                <c:pt idx="34">
                  <c:v>88</c:v>
                </c:pt>
                <c:pt idx="35">
                  <c:v>88</c:v>
                </c:pt>
                <c:pt idx="36">
                  <c:v>89</c:v>
                </c:pt>
                <c:pt idx="37">
                  <c:v>88</c:v>
                </c:pt>
                <c:pt idx="38">
                  <c:v>80</c:v>
                </c:pt>
                <c:pt idx="39">
                  <c:v>36</c:v>
                </c:pt>
                <c:pt idx="40">
                  <c:v>26</c:v>
                </c:pt>
                <c:pt idx="41">
                  <c:v>26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29.5</c:v>
                </c:pt>
                <c:pt idx="46">
                  <c:v>31</c:v>
                </c:pt>
                <c:pt idx="47">
                  <c:v>35.5</c:v>
                </c:pt>
                <c:pt idx="48">
                  <c:v>35.5</c:v>
                </c:pt>
                <c:pt idx="49">
                  <c:v>35.5</c:v>
                </c:pt>
                <c:pt idx="50">
                  <c:v>34.5</c:v>
                </c:pt>
                <c:pt idx="51">
                  <c:v>32</c:v>
                </c:pt>
                <c:pt idx="52">
                  <c:v>33</c:v>
                </c:pt>
                <c:pt idx="53">
                  <c:v>36</c:v>
                </c:pt>
                <c:pt idx="54">
                  <c:v>36.25</c:v>
                </c:pt>
                <c:pt idx="55">
                  <c:v>36.25</c:v>
                </c:pt>
                <c:pt idx="56">
                  <c:v>37.5</c:v>
                </c:pt>
                <c:pt idx="57">
                  <c:v>39.5</c:v>
                </c:pt>
                <c:pt idx="58">
                  <c:v>41</c:v>
                </c:pt>
                <c:pt idx="59">
                  <c:v>40.25</c:v>
                </c:pt>
                <c:pt idx="60">
                  <c:v>38</c:v>
                </c:pt>
                <c:pt idx="61">
                  <c:v>38.5</c:v>
                </c:pt>
                <c:pt idx="62">
                  <c:v>40.5</c:v>
                </c:pt>
                <c:pt idx="63">
                  <c:v>39.5</c:v>
                </c:pt>
                <c:pt idx="64">
                  <c:v>39.5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34</c:v>
                </c:pt>
                <c:pt idx="69">
                  <c:v>34</c:v>
                </c:pt>
                <c:pt idx="70">
                  <c:v>31.5</c:v>
                </c:pt>
                <c:pt idx="71">
                  <c:v>33</c:v>
                </c:pt>
                <c:pt idx="72">
                  <c:v>31</c:v>
                </c:pt>
                <c:pt idx="73">
                  <c:v>27.5</c:v>
                </c:pt>
                <c:pt idx="74">
                  <c:v>27</c:v>
                </c:pt>
                <c:pt idx="75">
                  <c:v>28</c:v>
                </c:pt>
                <c:pt idx="76">
                  <c:v>27</c:v>
                </c:pt>
                <c:pt idx="77">
                  <c:v>26.5</c:v>
                </c:pt>
                <c:pt idx="78">
                  <c:v>27.5</c:v>
                </c:pt>
                <c:pt idx="79">
                  <c:v>25</c:v>
                </c:pt>
                <c:pt idx="80">
                  <c:v>24</c:v>
                </c:pt>
                <c:pt idx="81">
                  <c:v>22</c:v>
                </c:pt>
                <c:pt idx="82">
                  <c:v>23.5</c:v>
                </c:pt>
                <c:pt idx="83">
                  <c:v>23.5</c:v>
                </c:pt>
                <c:pt idx="84">
                  <c:v>23.5</c:v>
                </c:pt>
                <c:pt idx="85">
                  <c:v>21</c:v>
                </c:pt>
                <c:pt idx="86">
                  <c:v>20</c:v>
                </c:pt>
                <c:pt idx="87">
                  <c:v>19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18.5</c:v>
                </c:pt>
                <c:pt idx="92">
                  <c:v>18.5</c:v>
                </c:pt>
                <c:pt idx="93">
                  <c:v>19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21</c:v>
                </c:pt>
                <c:pt idx="98">
                  <c:v>22</c:v>
                </c:pt>
                <c:pt idx="99">
                  <c:v>24.5</c:v>
                </c:pt>
                <c:pt idx="100">
                  <c:v>25.5</c:v>
                </c:pt>
                <c:pt idx="101">
                  <c:v>25.5</c:v>
                </c:pt>
                <c:pt idx="102">
                  <c:v>27</c:v>
                </c:pt>
                <c:pt idx="103">
                  <c:v>27</c:v>
                </c:pt>
                <c:pt idx="104">
                  <c:v>28</c:v>
                </c:pt>
                <c:pt idx="105">
                  <c:v>27</c:v>
                </c:pt>
                <c:pt idx="106">
                  <c:v>26.5</c:v>
                </c:pt>
                <c:pt idx="107">
                  <c:v>24</c:v>
                </c:pt>
                <c:pt idx="108">
                  <c:v>24</c:v>
                </c:pt>
                <c:pt idx="109">
                  <c:v>23.5</c:v>
                </c:pt>
                <c:pt idx="110">
                  <c:v>22.5</c:v>
                </c:pt>
                <c:pt idx="111">
                  <c:v>20.5</c:v>
                </c:pt>
                <c:pt idx="112">
                  <c:v>20.5</c:v>
                </c:pt>
                <c:pt idx="113">
                  <c:v>20</c:v>
                </c:pt>
                <c:pt idx="114">
                  <c:v>19</c:v>
                </c:pt>
                <c:pt idx="115">
                  <c:v>17</c:v>
                </c:pt>
                <c:pt idx="116">
                  <c:v>17</c:v>
                </c:pt>
                <c:pt idx="117">
                  <c:v>16.5</c:v>
                </c:pt>
                <c:pt idx="118">
                  <c:v>17.5</c:v>
                </c:pt>
                <c:pt idx="119">
                  <c:v>17</c:v>
                </c:pt>
                <c:pt idx="120">
                  <c:v>17.5</c:v>
                </c:pt>
              </c:numCache>
            </c:numRef>
          </c:val>
        </c:ser>
        <c:ser>
          <c:idx val="3"/>
          <c:order val="3"/>
          <c:tx>
            <c:strRef>
              <c:f>PANAMAX!$E$3</c:f>
              <c:strCache>
                <c:ptCount val="1"/>
                <c:pt idx="0">
                  <c:v>10Y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PANAMAX!$E$4:$E$124</c:f>
              <c:numCache>
                <c:formatCode>0.00</c:formatCode>
                <c:ptCount val="121"/>
                <c:pt idx="0">
                  <c:v>28.5</c:v>
                </c:pt>
                <c:pt idx="1">
                  <c:v>27.5</c:v>
                </c:pt>
                <c:pt idx="2">
                  <c:v>27.5</c:v>
                </c:pt>
                <c:pt idx="3">
                  <c:v>27.5</c:v>
                </c:pt>
                <c:pt idx="4">
                  <c:v>27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25</c:v>
                </c:pt>
                <c:pt idx="11">
                  <c:v>27</c:v>
                </c:pt>
                <c:pt idx="12">
                  <c:v>29.5</c:v>
                </c:pt>
                <c:pt idx="13">
                  <c:v>31</c:v>
                </c:pt>
                <c:pt idx="14">
                  <c:v>32.5</c:v>
                </c:pt>
                <c:pt idx="15">
                  <c:v>34.5</c:v>
                </c:pt>
                <c:pt idx="16">
                  <c:v>35.5</c:v>
                </c:pt>
                <c:pt idx="17">
                  <c:v>37</c:v>
                </c:pt>
                <c:pt idx="18">
                  <c:v>40</c:v>
                </c:pt>
                <c:pt idx="19">
                  <c:v>40</c:v>
                </c:pt>
                <c:pt idx="20">
                  <c:v>42</c:v>
                </c:pt>
                <c:pt idx="21">
                  <c:v>45</c:v>
                </c:pt>
                <c:pt idx="22">
                  <c:v>48</c:v>
                </c:pt>
                <c:pt idx="23">
                  <c:v>48.5</c:v>
                </c:pt>
                <c:pt idx="24">
                  <c:v>52.5</c:v>
                </c:pt>
                <c:pt idx="25">
                  <c:v>65</c:v>
                </c:pt>
                <c:pt idx="26">
                  <c:v>70</c:v>
                </c:pt>
                <c:pt idx="27">
                  <c:v>73</c:v>
                </c:pt>
                <c:pt idx="28">
                  <c:v>75</c:v>
                </c:pt>
                <c:pt idx="29">
                  <c:v>72</c:v>
                </c:pt>
                <c:pt idx="30">
                  <c:v>69</c:v>
                </c:pt>
                <c:pt idx="31">
                  <c:v>68.5</c:v>
                </c:pt>
                <c:pt idx="32">
                  <c:v>69</c:v>
                </c:pt>
                <c:pt idx="33">
                  <c:v>70</c:v>
                </c:pt>
                <c:pt idx="34">
                  <c:v>76.5</c:v>
                </c:pt>
                <c:pt idx="35">
                  <c:v>76.5</c:v>
                </c:pt>
                <c:pt idx="36">
                  <c:v>77.5</c:v>
                </c:pt>
                <c:pt idx="37">
                  <c:v>77</c:v>
                </c:pt>
                <c:pt idx="38">
                  <c:v>68</c:v>
                </c:pt>
                <c:pt idx="39">
                  <c:v>28</c:v>
                </c:pt>
                <c:pt idx="40">
                  <c:v>20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22</c:v>
                </c:pt>
                <c:pt idx="46">
                  <c:v>24</c:v>
                </c:pt>
                <c:pt idx="47">
                  <c:v>26.5</c:v>
                </c:pt>
                <c:pt idx="48">
                  <c:v>26.5</c:v>
                </c:pt>
                <c:pt idx="49">
                  <c:v>27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27.5</c:v>
                </c:pt>
                <c:pt idx="54">
                  <c:v>28.25</c:v>
                </c:pt>
                <c:pt idx="55">
                  <c:v>30</c:v>
                </c:pt>
                <c:pt idx="56">
                  <c:v>31.5</c:v>
                </c:pt>
                <c:pt idx="57">
                  <c:v>34</c:v>
                </c:pt>
                <c:pt idx="58">
                  <c:v>34</c:v>
                </c:pt>
                <c:pt idx="59">
                  <c:v>33.5</c:v>
                </c:pt>
                <c:pt idx="60">
                  <c:v>31</c:v>
                </c:pt>
                <c:pt idx="61">
                  <c:v>31.5</c:v>
                </c:pt>
                <c:pt idx="62">
                  <c:v>31.5</c:v>
                </c:pt>
                <c:pt idx="63">
                  <c:v>30</c:v>
                </c:pt>
                <c:pt idx="64">
                  <c:v>30</c:v>
                </c:pt>
                <c:pt idx="65">
                  <c:v>28</c:v>
                </c:pt>
                <c:pt idx="66">
                  <c:v>29</c:v>
                </c:pt>
                <c:pt idx="67">
                  <c:v>29</c:v>
                </c:pt>
                <c:pt idx="68">
                  <c:v>28</c:v>
                </c:pt>
                <c:pt idx="69">
                  <c:v>28</c:v>
                </c:pt>
                <c:pt idx="70">
                  <c:v>26</c:v>
                </c:pt>
                <c:pt idx="71">
                  <c:v>26</c:v>
                </c:pt>
                <c:pt idx="72">
                  <c:v>23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21.5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17</c:v>
                </c:pt>
                <c:pt idx="84">
                  <c:v>16</c:v>
                </c:pt>
                <c:pt idx="85">
                  <c:v>16</c:v>
                </c:pt>
                <c:pt idx="86">
                  <c:v>14.5</c:v>
                </c:pt>
                <c:pt idx="87">
                  <c:v>13.5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13.5</c:v>
                </c:pt>
                <c:pt idx="93">
                  <c:v>15</c:v>
                </c:pt>
                <c:pt idx="94">
                  <c:v>16</c:v>
                </c:pt>
                <c:pt idx="95">
                  <c:v>15.5</c:v>
                </c:pt>
                <c:pt idx="96">
                  <c:v>15.5</c:v>
                </c:pt>
                <c:pt idx="97">
                  <c:v>15.5</c:v>
                </c:pt>
                <c:pt idx="98">
                  <c:v>15.5</c:v>
                </c:pt>
                <c:pt idx="99">
                  <c:v>17</c:v>
                </c:pt>
                <c:pt idx="100">
                  <c:v>18</c:v>
                </c:pt>
                <c:pt idx="101">
                  <c:v>18</c:v>
                </c:pt>
                <c:pt idx="102">
                  <c:v>20.5</c:v>
                </c:pt>
                <c:pt idx="103">
                  <c:v>22</c:v>
                </c:pt>
                <c:pt idx="104">
                  <c:v>22.5</c:v>
                </c:pt>
                <c:pt idx="105">
                  <c:v>22.5</c:v>
                </c:pt>
                <c:pt idx="106">
                  <c:v>21</c:v>
                </c:pt>
                <c:pt idx="107">
                  <c:v>18.5</c:v>
                </c:pt>
                <c:pt idx="108">
                  <c:v>18.5</c:v>
                </c:pt>
                <c:pt idx="109">
                  <c:v>17</c:v>
                </c:pt>
                <c:pt idx="110">
                  <c:v>16.5</c:v>
                </c:pt>
                <c:pt idx="111">
                  <c:v>14.75</c:v>
                </c:pt>
                <c:pt idx="112">
                  <c:v>14.75</c:v>
                </c:pt>
                <c:pt idx="113">
                  <c:v>14.5</c:v>
                </c:pt>
                <c:pt idx="114">
                  <c:v>14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11.5</c:v>
                </c:pt>
                <c:pt idx="119">
                  <c:v>11</c:v>
                </c:pt>
                <c:pt idx="120">
                  <c:v>11.5</c:v>
                </c:pt>
              </c:numCache>
            </c:numRef>
          </c:val>
        </c:ser>
        <c:ser>
          <c:idx val="4"/>
          <c:order val="4"/>
          <c:tx>
            <c:strRef>
              <c:f>PANAMAX!$F$3</c:f>
              <c:strCache>
                <c:ptCount val="1"/>
                <c:pt idx="0">
                  <c:v> 15Y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PANAMAX!$F$4:$F$124</c:f>
              <c:numCache>
                <c:formatCode>0.00</c:formatCode>
                <c:ptCount val="121"/>
                <c:pt idx="0">
                  <c:v>21</c:v>
                </c:pt>
                <c:pt idx="1">
                  <c:v>21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18.5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19.5</c:v>
                </c:pt>
                <c:pt idx="12">
                  <c:v>21</c:v>
                </c:pt>
                <c:pt idx="13">
                  <c:v>22</c:v>
                </c:pt>
                <c:pt idx="14">
                  <c:v>23.5</c:v>
                </c:pt>
                <c:pt idx="15">
                  <c:v>23.5</c:v>
                </c:pt>
                <c:pt idx="16">
                  <c:v>23.5</c:v>
                </c:pt>
                <c:pt idx="17">
                  <c:v>27.5</c:v>
                </c:pt>
                <c:pt idx="18">
                  <c:v>30.5</c:v>
                </c:pt>
                <c:pt idx="19">
                  <c:v>30.5</c:v>
                </c:pt>
                <c:pt idx="20">
                  <c:v>32.5</c:v>
                </c:pt>
                <c:pt idx="21">
                  <c:v>33</c:v>
                </c:pt>
                <c:pt idx="22">
                  <c:v>36.5</c:v>
                </c:pt>
                <c:pt idx="23">
                  <c:v>36.5</c:v>
                </c:pt>
                <c:pt idx="24">
                  <c:v>40</c:v>
                </c:pt>
                <c:pt idx="25">
                  <c:v>53</c:v>
                </c:pt>
                <c:pt idx="26">
                  <c:v>54</c:v>
                </c:pt>
                <c:pt idx="27">
                  <c:v>60</c:v>
                </c:pt>
                <c:pt idx="28">
                  <c:v>61</c:v>
                </c:pt>
                <c:pt idx="29">
                  <c:v>61</c:v>
                </c:pt>
                <c:pt idx="30">
                  <c:v>54</c:v>
                </c:pt>
                <c:pt idx="31">
                  <c:v>54</c:v>
                </c:pt>
                <c:pt idx="32">
                  <c:v>56.5</c:v>
                </c:pt>
                <c:pt idx="33">
                  <c:v>57</c:v>
                </c:pt>
                <c:pt idx="34">
                  <c:v>58</c:v>
                </c:pt>
                <c:pt idx="35">
                  <c:v>62</c:v>
                </c:pt>
                <c:pt idx="36">
                  <c:v>62</c:v>
                </c:pt>
                <c:pt idx="37">
                  <c:v>61</c:v>
                </c:pt>
                <c:pt idx="38">
                  <c:v>53</c:v>
                </c:pt>
                <c:pt idx="39">
                  <c:v>21</c:v>
                </c:pt>
                <c:pt idx="40">
                  <c:v>12</c:v>
                </c:pt>
                <c:pt idx="41">
                  <c:v>12.5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16.5</c:v>
                </c:pt>
                <c:pt idx="46">
                  <c:v>18.5</c:v>
                </c:pt>
                <c:pt idx="47">
                  <c:v>20</c:v>
                </c:pt>
                <c:pt idx="48">
                  <c:v>19.5</c:v>
                </c:pt>
                <c:pt idx="49">
                  <c:v>19.5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21.5</c:v>
                </c:pt>
                <c:pt idx="54">
                  <c:v>21.5</c:v>
                </c:pt>
                <c:pt idx="55">
                  <c:v>21.5</c:v>
                </c:pt>
                <c:pt idx="56">
                  <c:v>21.5</c:v>
                </c:pt>
                <c:pt idx="57">
                  <c:v>25</c:v>
                </c:pt>
                <c:pt idx="58">
                  <c:v>25</c:v>
                </c:pt>
                <c:pt idx="59">
                  <c:v>24.5</c:v>
                </c:pt>
                <c:pt idx="60">
                  <c:v>22.5</c:v>
                </c:pt>
                <c:pt idx="61">
                  <c:v>23</c:v>
                </c:pt>
                <c:pt idx="62">
                  <c:v>24</c:v>
                </c:pt>
                <c:pt idx="63">
                  <c:v>24</c:v>
                </c:pt>
                <c:pt idx="64">
                  <c:v>23.5</c:v>
                </c:pt>
                <c:pt idx="65">
                  <c:v>23</c:v>
                </c:pt>
                <c:pt idx="66">
                  <c:v>22.5</c:v>
                </c:pt>
                <c:pt idx="67">
                  <c:v>22.5</c:v>
                </c:pt>
                <c:pt idx="68">
                  <c:v>21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16</c:v>
                </c:pt>
                <c:pt idx="73">
                  <c:v>15</c:v>
                </c:pt>
                <c:pt idx="74">
                  <c:v>14.5</c:v>
                </c:pt>
                <c:pt idx="75">
                  <c:v>14.5</c:v>
                </c:pt>
                <c:pt idx="76">
                  <c:v>13</c:v>
                </c:pt>
                <c:pt idx="77">
                  <c:v>13</c:v>
                </c:pt>
                <c:pt idx="78">
                  <c:v>14</c:v>
                </c:pt>
                <c:pt idx="79">
                  <c:v>13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11.5</c:v>
                </c:pt>
                <c:pt idx="85">
                  <c:v>11</c:v>
                </c:pt>
                <c:pt idx="86">
                  <c:v>9.5</c:v>
                </c:pt>
                <c:pt idx="87">
                  <c:v>8.5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8.5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11</c:v>
                </c:pt>
                <c:pt idx="100">
                  <c:v>12</c:v>
                </c:pt>
                <c:pt idx="101">
                  <c:v>12</c:v>
                </c:pt>
                <c:pt idx="102">
                  <c:v>13.5</c:v>
                </c:pt>
                <c:pt idx="103">
                  <c:v>14.5</c:v>
                </c:pt>
                <c:pt idx="104">
                  <c:v>14.5</c:v>
                </c:pt>
                <c:pt idx="105">
                  <c:v>14</c:v>
                </c:pt>
                <c:pt idx="106">
                  <c:v>13.5</c:v>
                </c:pt>
                <c:pt idx="107">
                  <c:v>12</c:v>
                </c:pt>
                <c:pt idx="108">
                  <c:v>11.5</c:v>
                </c:pt>
                <c:pt idx="109">
                  <c:v>11.5</c:v>
                </c:pt>
                <c:pt idx="110">
                  <c:v>11.5</c:v>
                </c:pt>
                <c:pt idx="111">
                  <c:v>10.25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9</c:v>
                </c:pt>
                <c:pt idx="116">
                  <c:v>9</c:v>
                </c:pt>
                <c:pt idx="117">
                  <c:v>7.5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</c:numCache>
            </c:numRef>
          </c:val>
        </c:ser>
        <c:ser>
          <c:idx val="5"/>
          <c:order val="5"/>
          <c:tx>
            <c:strRef>
              <c:f>PANAMAX!$G$3</c:f>
              <c:strCache>
                <c:ptCount val="1"/>
                <c:pt idx="0">
                  <c:v>20Y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PANAMAX!$G$4:$G$124</c:f>
              <c:numCache>
                <c:formatCode>0.00</c:formatCode>
                <c:ptCount val="121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12.5</c:v>
                </c:pt>
                <c:pt idx="5">
                  <c:v>10.5</c:v>
                </c:pt>
                <c:pt idx="6">
                  <c:v>10.5</c:v>
                </c:pt>
                <c:pt idx="7">
                  <c:v>12</c:v>
                </c:pt>
                <c:pt idx="8">
                  <c:v>11.5</c:v>
                </c:pt>
                <c:pt idx="9">
                  <c:v>12</c:v>
                </c:pt>
                <c:pt idx="10">
                  <c:v>12</c:v>
                </c:pt>
                <c:pt idx="11">
                  <c:v>12.75</c:v>
                </c:pt>
                <c:pt idx="12">
                  <c:v>13.5</c:v>
                </c:pt>
                <c:pt idx="13">
                  <c:v>14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17</c:v>
                </c:pt>
                <c:pt idx="20">
                  <c:v>23.5</c:v>
                </c:pt>
                <c:pt idx="21">
                  <c:v>24.5</c:v>
                </c:pt>
                <c:pt idx="22">
                  <c:v>26.5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  <c:pt idx="26">
                  <c:v>37</c:v>
                </c:pt>
                <c:pt idx="27">
                  <c:v>37.5</c:v>
                </c:pt>
                <c:pt idx="28">
                  <c:v>47</c:v>
                </c:pt>
                <c:pt idx="29">
                  <c:v>44.5</c:v>
                </c:pt>
                <c:pt idx="30">
                  <c:v>39</c:v>
                </c:pt>
                <c:pt idx="31">
                  <c:v>40</c:v>
                </c:pt>
                <c:pt idx="32">
                  <c:v>43</c:v>
                </c:pt>
                <c:pt idx="33">
                  <c:v>43.5</c:v>
                </c:pt>
                <c:pt idx="34">
                  <c:v>44</c:v>
                </c:pt>
                <c:pt idx="35">
                  <c:v>47</c:v>
                </c:pt>
                <c:pt idx="36">
                  <c:v>48</c:v>
                </c:pt>
                <c:pt idx="37">
                  <c:v>45</c:v>
                </c:pt>
                <c:pt idx="38">
                  <c:v>37</c:v>
                </c:pt>
                <c:pt idx="39">
                  <c:v>12.5</c:v>
                </c:pt>
                <c:pt idx="40">
                  <c:v>9</c:v>
                </c:pt>
                <c:pt idx="41">
                  <c:v>9</c:v>
                </c:pt>
                <c:pt idx="42">
                  <c:v>8.5</c:v>
                </c:pt>
                <c:pt idx="43">
                  <c:v>8.5</c:v>
                </c:pt>
                <c:pt idx="44">
                  <c:v>10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15</c:v>
                </c:pt>
                <c:pt idx="58">
                  <c:v>15</c:v>
                </c:pt>
                <c:pt idx="59">
                  <c:v>14</c:v>
                </c:pt>
                <c:pt idx="60">
                  <c:v>12</c:v>
                </c:pt>
                <c:pt idx="61">
                  <c:v>14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17</c:v>
                </c:pt>
                <c:pt idx="67">
                  <c:v>17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15</c:v>
                </c:pt>
                <c:pt idx="72">
                  <c:v>12.5</c:v>
                </c:pt>
                <c:pt idx="73">
                  <c:v>12</c:v>
                </c:pt>
                <c:pt idx="74">
                  <c:v>11</c:v>
                </c:pt>
                <c:pt idx="75">
                  <c:v>11</c:v>
                </c:pt>
                <c:pt idx="76">
                  <c:v>10</c:v>
                </c:pt>
                <c:pt idx="77">
                  <c:v>9.5</c:v>
                </c:pt>
                <c:pt idx="78">
                  <c:v>9.5</c:v>
                </c:pt>
                <c:pt idx="79">
                  <c:v>8.5</c:v>
                </c:pt>
                <c:pt idx="80">
                  <c:v>8.5</c:v>
                </c:pt>
                <c:pt idx="81">
                  <c:v>8.5</c:v>
                </c:pt>
                <c:pt idx="82">
                  <c:v>8.5</c:v>
                </c:pt>
                <c:pt idx="83">
                  <c:v>8.5</c:v>
                </c:pt>
                <c:pt idx="84">
                  <c:v>8.5</c:v>
                </c:pt>
                <c:pt idx="85">
                  <c:v>8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5.5</c:v>
                </c:pt>
                <c:pt idx="98">
                  <c:v>5.5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7</c:v>
                </c:pt>
                <c:pt idx="103">
                  <c:v>8.5</c:v>
                </c:pt>
                <c:pt idx="104">
                  <c:v>8.5</c:v>
                </c:pt>
                <c:pt idx="105">
                  <c:v>8.5</c:v>
                </c:pt>
                <c:pt idx="106">
                  <c:v>8</c:v>
                </c:pt>
                <c:pt idx="107">
                  <c:v>7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</c:v>
                </c:pt>
                <c:pt idx="112">
                  <c:v>6</c:v>
                </c:pt>
                <c:pt idx="113">
                  <c:v>5.5</c:v>
                </c:pt>
                <c:pt idx="114">
                  <c:v>5.5</c:v>
                </c:pt>
                <c:pt idx="115">
                  <c:v>5.5</c:v>
                </c:pt>
                <c:pt idx="116">
                  <c:v>5.5</c:v>
                </c:pt>
                <c:pt idx="117">
                  <c:v>4.5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</c:numCache>
            </c:numRef>
          </c:val>
        </c:ser>
        <c:marker val="1"/>
        <c:axId val="136625536"/>
        <c:axId val="136635520"/>
      </c:lineChart>
      <c:dateAx>
        <c:axId val="136625536"/>
        <c:scaling>
          <c:orientation val="minMax"/>
        </c:scaling>
        <c:axPos val="b"/>
        <c:numFmt formatCode="yyyy\-mmm" sourceLinked="1"/>
        <c:tickLblPos val="nextTo"/>
        <c:crossAx val="136635520"/>
        <c:crosses val="autoZero"/>
        <c:auto val="1"/>
        <c:lblOffset val="100"/>
      </c:dateAx>
      <c:valAx>
        <c:axId val="136635520"/>
        <c:scaling>
          <c:orientation val="minMax"/>
        </c:scaling>
        <c:axPos val="l"/>
        <c:majorGridlines/>
        <c:numFmt formatCode="0.00" sourceLinked="1"/>
        <c:tickLblPos val="nextTo"/>
        <c:crossAx val="136625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EFFECTIVE</a:t>
            </a:r>
            <a:r>
              <a:rPr lang="en-US" baseline="0"/>
              <a:t> MARKET DETERIORATION % PA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PANAMAX!$I$3</c:f>
              <c:strCache>
                <c:ptCount val="1"/>
                <c:pt idx="0">
                  <c:v>NEW 5Y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PANAMAX!$I$4:$I$124</c:f>
              <c:numCache>
                <c:formatCode>0.00%</c:formatCode>
                <c:ptCount val="121"/>
                <c:pt idx="0">
                  <c:v>2.5806809671815563E-3</c:v>
                </c:pt>
                <c:pt idx="1">
                  <c:v>2.2223539235134396E-3</c:v>
                </c:pt>
                <c:pt idx="2">
                  <c:v>0</c:v>
                </c:pt>
                <c:pt idx="3">
                  <c:v>1.1494435110279808E-3</c:v>
                </c:pt>
                <c:pt idx="4">
                  <c:v>-8.5232374267015156E-3</c:v>
                </c:pt>
                <c:pt idx="5">
                  <c:v>-1.6594056259194658E-2</c:v>
                </c:pt>
                <c:pt idx="6">
                  <c:v>-1.5671019291911632E-2</c:v>
                </c:pt>
                <c:pt idx="7">
                  <c:v>-1.1830855105865602E-2</c:v>
                </c:pt>
                <c:pt idx="8">
                  <c:v>-5.1298244166194428E-3</c:v>
                </c:pt>
                <c:pt idx="9">
                  <c:v>-1.2531564470450467E-3</c:v>
                </c:pt>
                <c:pt idx="10">
                  <c:v>-5.0520518180362378E-3</c:v>
                </c:pt>
                <c:pt idx="11">
                  <c:v>-3.704313547569484E-3</c:v>
                </c:pt>
                <c:pt idx="12">
                  <c:v>1.1185850276783976E-3</c:v>
                </c:pt>
                <c:pt idx="13">
                  <c:v>5.2428187842140988E-3</c:v>
                </c:pt>
                <c:pt idx="14">
                  <c:v>1.0052332315717893E-2</c:v>
                </c:pt>
                <c:pt idx="15">
                  <c:v>9.8152529713652886E-3</c:v>
                </c:pt>
                <c:pt idx="16">
                  <c:v>9.0712004093401726E-3</c:v>
                </c:pt>
                <c:pt idx="17">
                  <c:v>1.0736072653580698E-2</c:v>
                </c:pt>
                <c:pt idx="18">
                  <c:v>1.5193463066162883E-2</c:v>
                </c:pt>
                <c:pt idx="19">
                  <c:v>1.2989197558898748E-2</c:v>
                </c:pt>
                <c:pt idx="20">
                  <c:v>1.3543244124814578E-2</c:v>
                </c:pt>
                <c:pt idx="21">
                  <c:v>1.8398986468479223E-2</c:v>
                </c:pt>
                <c:pt idx="22">
                  <c:v>2.3487596011748973E-2</c:v>
                </c:pt>
                <c:pt idx="23">
                  <c:v>1.9316801171443698E-2</c:v>
                </c:pt>
                <c:pt idx="24">
                  <c:v>2.9898166177959266E-2</c:v>
                </c:pt>
                <c:pt idx="25">
                  <c:v>3.3507701969127099E-2</c:v>
                </c:pt>
                <c:pt idx="26">
                  <c:v>3.8118737253239623E-2</c:v>
                </c:pt>
                <c:pt idx="27">
                  <c:v>3.9363278578182885E-2</c:v>
                </c:pt>
                <c:pt idx="28">
                  <c:v>4.4400377540397162E-2</c:v>
                </c:pt>
                <c:pt idx="29">
                  <c:v>3.9639113898451074E-2</c:v>
                </c:pt>
                <c:pt idx="30">
                  <c:v>3.4292285213677248E-2</c:v>
                </c:pt>
                <c:pt idx="31">
                  <c:v>3.2772486251195519E-2</c:v>
                </c:pt>
                <c:pt idx="32">
                  <c:v>3.3282171835981852E-2</c:v>
                </c:pt>
                <c:pt idx="33">
                  <c:v>3.4292285213677248E-2</c:v>
                </c:pt>
                <c:pt idx="34">
                  <c:v>3.9166969103811303E-2</c:v>
                </c:pt>
                <c:pt idx="35">
                  <c:v>3.9166969103811303E-2</c:v>
                </c:pt>
                <c:pt idx="36">
                  <c:v>4.0108598708305743E-2</c:v>
                </c:pt>
                <c:pt idx="37">
                  <c:v>3.9166969103811303E-2</c:v>
                </c:pt>
                <c:pt idx="38">
                  <c:v>3.275354900913393E-2</c:v>
                </c:pt>
                <c:pt idx="39">
                  <c:v>-2.7375338914336342E-2</c:v>
                </c:pt>
                <c:pt idx="40">
                  <c:v>-4.9337588640714712E-2</c:v>
                </c:pt>
                <c:pt idx="41">
                  <c:v>-4.8446314547652386E-2</c:v>
                </c:pt>
                <c:pt idx="42">
                  <c:v>-2.8856353059819484E-2</c:v>
                </c:pt>
                <c:pt idx="43">
                  <c:v>-2.252419414499264E-2</c:v>
                </c:pt>
                <c:pt idx="44">
                  <c:v>-2.252419414499264E-2</c:v>
                </c:pt>
                <c:pt idx="45">
                  <c:v>-1.7743499770222639E-2</c:v>
                </c:pt>
                <c:pt idx="46">
                  <c:v>-1.2460977830913642E-2</c:v>
                </c:pt>
                <c:pt idx="47">
                  <c:v>3.5976809887673985E-3</c:v>
                </c:pt>
                <c:pt idx="48">
                  <c:v>6.0854279179074844E-3</c:v>
                </c:pt>
                <c:pt idx="49">
                  <c:v>6.0854279179074844E-3</c:v>
                </c:pt>
                <c:pt idx="50">
                  <c:v>3.7043135475694831E-3</c:v>
                </c:pt>
                <c:pt idx="51">
                  <c:v>-2.5643048888961384E-3</c:v>
                </c:pt>
                <c:pt idx="52">
                  <c:v>-1.8727379876715524E-3</c:v>
                </c:pt>
                <c:pt idx="53">
                  <c:v>5.3782100947975973E-3</c:v>
                </c:pt>
                <c:pt idx="54">
                  <c:v>5.9549136651787541E-3</c:v>
                </c:pt>
                <c:pt idx="55">
                  <c:v>5.3399047237101989E-3</c:v>
                </c:pt>
                <c:pt idx="56">
                  <c:v>8.1650340300169853E-3</c:v>
                </c:pt>
                <c:pt idx="57">
                  <c:v>1.1884508933236818E-2</c:v>
                </c:pt>
                <c:pt idx="58">
                  <c:v>1.49904584996728E-2</c:v>
                </c:pt>
                <c:pt idx="59">
                  <c:v>1.3451953263028173E-2</c:v>
                </c:pt>
                <c:pt idx="60">
                  <c:v>8.052236307422642E-3</c:v>
                </c:pt>
                <c:pt idx="61">
                  <c:v>9.1415764380353773E-3</c:v>
                </c:pt>
                <c:pt idx="62">
                  <c:v>1.3361887506264956E-2</c:v>
                </c:pt>
                <c:pt idx="63">
                  <c:v>1.1278445655813507E-2</c:v>
                </c:pt>
                <c:pt idx="64">
                  <c:v>1.1278445655813507E-2</c:v>
                </c:pt>
                <c:pt idx="65">
                  <c:v>3.5466345348996588E-3</c:v>
                </c:pt>
                <c:pt idx="66">
                  <c:v>3.5466345348996588E-3</c:v>
                </c:pt>
                <c:pt idx="67">
                  <c:v>3.5466345348996588E-3</c:v>
                </c:pt>
                <c:pt idx="68">
                  <c:v>1.2345904820950568E-3</c:v>
                </c:pt>
                <c:pt idx="69">
                  <c:v>1.2345904820950568E-3</c:v>
                </c:pt>
                <c:pt idx="70">
                  <c:v>-5.1298244166194428E-3</c:v>
                </c:pt>
                <c:pt idx="71">
                  <c:v>-1.2531564470450467E-3</c:v>
                </c:pt>
                <c:pt idx="72">
                  <c:v>-1.3333617788700992E-3</c:v>
                </c:pt>
                <c:pt idx="73">
                  <c:v>-1.0652780959157074E-2</c:v>
                </c:pt>
                <c:pt idx="74">
                  <c:v>-8.780042971485524E-3</c:v>
                </c:pt>
                <c:pt idx="75">
                  <c:v>-2.9242766509391719E-3</c:v>
                </c:pt>
                <c:pt idx="76">
                  <c:v>-5.9549136651787481E-3</c:v>
                </c:pt>
                <c:pt idx="77">
                  <c:v>-7.5125914161914545E-3</c:v>
                </c:pt>
                <c:pt idx="78">
                  <c:v>-2.9765068835066028E-3</c:v>
                </c:pt>
                <c:pt idx="79">
                  <c:v>-7.9425149836937405E-3</c:v>
                </c:pt>
                <c:pt idx="80">
                  <c:v>-1.1344347860381672E-2</c:v>
                </c:pt>
                <c:pt idx="81">
                  <c:v>-1.8595295942850809E-2</c:v>
                </c:pt>
                <c:pt idx="82">
                  <c:v>-1.3098798626867698E-2</c:v>
                </c:pt>
                <c:pt idx="83">
                  <c:v>-1.2337758329928313E-2</c:v>
                </c:pt>
                <c:pt idx="84">
                  <c:v>-1.2337758329928313E-2</c:v>
                </c:pt>
                <c:pt idx="85">
                  <c:v>-1.9385191272396123E-2</c:v>
                </c:pt>
                <c:pt idx="86">
                  <c:v>-2.2661142956970151E-2</c:v>
                </c:pt>
                <c:pt idx="87">
                  <c:v>-2.5332970661942057E-2</c:v>
                </c:pt>
                <c:pt idx="88">
                  <c:v>-2.9838572434465038E-2</c:v>
                </c:pt>
                <c:pt idx="89">
                  <c:v>-2.9838572434465038E-2</c:v>
                </c:pt>
                <c:pt idx="90">
                  <c:v>-2.9838572434465038E-2</c:v>
                </c:pt>
                <c:pt idx="91">
                  <c:v>-2.7555324585455499E-2</c:v>
                </c:pt>
                <c:pt idx="92">
                  <c:v>-2.7555324585455499E-2</c:v>
                </c:pt>
                <c:pt idx="93">
                  <c:v>-2.5332970661942057E-2</c:v>
                </c:pt>
                <c:pt idx="94">
                  <c:v>-1.311601447928578E-2</c:v>
                </c:pt>
                <c:pt idx="95">
                  <c:v>-1.311601447928578E-2</c:v>
                </c:pt>
                <c:pt idx="96">
                  <c:v>-1.4718627973276407E-2</c:v>
                </c:pt>
                <c:pt idx="97">
                  <c:v>-2.0942869023408837E-2</c:v>
                </c:pt>
                <c:pt idx="98">
                  <c:v>-1.706620105383444E-2</c:v>
                </c:pt>
                <c:pt idx="99">
                  <c:v>-8.0969790378039776E-3</c:v>
                </c:pt>
                <c:pt idx="100">
                  <c:v>-6.2922960423454312E-3</c:v>
                </c:pt>
                <c:pt idx="101">
                  <c:v>-7.0464490023385831E-3</c:v>
                </c:pt>
                <c:pt idx="102">
                  <c:v>-5.9549136651787481E-3</c:v>
                </c:pt>
                <c:pt idx="103">
                  <c:v>-6.6702256394613642E-3</c:v>
                </c:pt>
                <c:pt idx="104">
                  <c:v>-4.3488127642141829E-3</c:v>
                </c:pt>
                <c:pt idx="105">
                  <c:v>-8.0826888322758084E-3</c:v>
                </c:pt>
                <c:pt idx="106">
                  <c:v>-1.033772072249824E-2</c:v>
                </c:pt>
                <c:pt idx="107">
                  <c:v>-1.8595295942850809E-2</c:v>
                </c:pt>
                <c:pt idx="108">
                  <c:v>-1.8595295942850809E-2</c:v>
                </c:pt>
                <c:pt idx="109">
                  <c:v>-1.9652392570127127E-2</c:v>
                </c:pt>
                <c:pt idx="110">
                  <c:v>-2.3276151898438697E-2</c:v>
                </c:pt>
                <c:pt idx="111">
                  <c:v>-3.0330448100117632E-2</c:v>
                </c:pt>
                <c:pt idx="112">
                  <c:v>-2.8905911986842631E-2</c:v>
                </c:pt>
                <c:pt idx="113">
                  <c:v>-3.0963629702706913E-2</c:v>
                </c:pt>
                <c:pt idx="114">
                  <c:v>-3.4516565673076587E-2</c:v>
                </c:pt>
                <c:pt idx="115">
                  <c:v>-4.1582597176582324E-2</c:v>
                </c:pt>
                <c:pt idx="116">
                  <c:v>-4.0835208011352292E-2</c:v>
                </c:pt>
                <c:pt idx="117">
                  <c:v>-4.180776168355984E-2</c:v>
                </c:pt>
                <c:pt idx="118">
                  <c:v>-3.5361132701045607E-2</c:v>
                </c:pt>
                <c:pt idx="119">
                  <c:v>-3.6994282411330043E-2</c:v>
                </c:pt>
                <c:pt idx="120">
                  <c:v>-3.4578654338559021E-2</c:v>
                </c:pt>
              </c:numCache>
            </c:numRef>
          </c:val>
        </c:ser>
        <c:ser>
          <c:idx val="1"/>
          <c:order val="1"/>
          <c:tx>
            <c:strRef>
              <c:f>PANAMAX!$J$3</c:f>
              <c:strCache>
                <c:ptCount val="1"/>
                <c:pt idx="0">
                  <c:v>5Y-10Y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PANAMAX!$J$4:$J$124</c:f>
              <c:numCache>
                <c:formatCode>0.00%</c:formatCode>
                <c:ptCount val="121"/>
                <c:pt idx="0">
                  <c:v>-6.273151177100833E-2</c:v>
                </c:pt>
                <c:pt idx="1">
                  <c:v>-2.6950012921155009E-2</c:v>
                </c:pt>
                <c:pt idx="2">
                  <c:v>-2.3593854659660015E-2</c:v>
                </c:pt>
                <c:pt idx="3">
                  <c:v>-2.3593854659660015E-2</c:v>
                </c:pt>
                <c:pt idx="4">
                  <c:v>-1.5450268610946888E-2</c:v>
                </c:pt>
                <c:pt idx="5">
                  <c:v>-1.7194702749819036E-2</c:v>
                </c:pt>
                <c:pt idx="6">
                  <c:v>-1.5770166636544035E-2</c:v>
                </c:pt>
                <c:pt idx="7">
                  <c:v>-1.7194702749819036E-2</c:v>
                </c:pt>
                <c:pt idx="8">
                  <c:v>-1.9259310080282224E-2</c:v>
                </c:pt>
                <c:pt idx="9">
                  <c:v>-1.9867585287083187E-2</c:v>
                </c:pt>
                <c:pt idx="10">
                  <c:v>-2.0571673160960483E-2</c:v>
                </c:pt>
                <c:pt idx="11">
                  <c:v>-1.6722557955179258E-2</c:v>
                </c:pt>
                <c:pt idx="12">
                  <c:v>-1.9995889135882586E-2</c:v>
                </c:pt>
                <c:pt idx="13">
                  <c:v>-2.3298738518263463E-2</c:v>
                </c:pt>
                <c:pt idx="14">
                  <c:v>-2.5245795381880778E-2</c:v>
                </c:pt>
                <c:pt idx="15">
                  <c:v>-2.2141930477750468E-2</c:v>
                </c:pt>
                <c:pt idx="16">
                  <c:v>-1.9016763545387359E-2</c:v>
                </c:pt>
                <c:pt idx="17">
                  <c:v>-1.723286777605669E-2</c:v>
                </c:pt>
                <c:pt idx="18">
                  <c:v>-1.5193463066162883E-2</c:v>
                </c:pt>
                <c:pt idx="19">
                  <c:v>-1.6057028652458439E-2</c:v>
                </c:pt>
                <c:pt idx="20">
                  <c:v>-1.4529448928731483E-2</c:v>
                </c:pt>
                <c:pt idx="21">
                  <c:v>-1.3635785315150169E-2</c:v>
                </c:pt>
                <c:pt idx="22">
                  <c:v>-1.4320854743888273E-2</c:v>
                </c:pt>
                <c:pt idx="23">
                  <c:v>-1.4906601050248491E-2</c:v>
                </c:pt>
                <c:pt idx="24">
                  <c:v>-2.1557877964877386E-2</c:v>
                </c:pt>
                <c:pt idx="25">
                  <c:v>-1.0806485275711051E-2</c:v>
                </c:pt>
                <c:pt idx="26">
                  <c:v>-1.0079384201471879E-2</c:v>
                </c:pt>
                <c:pt idx="27">
                  <c:v>-1.2682651278493782E-2</c:v>
                </c:pt>
                <c:pt idx="28">
                  <c:v>-1.7025038626060827E-2</c:v>
                </c:pt>
                <c:pt idx="29">
                  <c:v>-1.7194702749819036E-2</c:v>
                </c:pt>
                <c:pt idx="30">
                  <c:v>-1.5394508599944878E-2</c:v>
                </c:pt>
                <c:pt idx="31">
                  <c:v>-1.4480772914886447E-2</c:v>
                </c:pt>
                <c:pt idx="32">
                  <c:v>-1.4384395222249482E-2</c:v>
                </c:pt>
                <c:pt idx="33">
                  <c:v>-1.4195447145603239E-2</c:v>
                </c:pt>
                <c:pt idx="34">
                  <c:v>-1.1670506137143032E-2</c:v>
                </c:pt>
                <c:pt idx="35">
                  <c:v>-1.1670506137143032E-2</c:v>
                </c:pt>
                <c:pt idx="36">
                  <c:v>-1.1529869447736542E-2</c:v>
                </c:pt>
                <c:pt idx="37">
                  <c:v>-1.1127616052043552E-2</c:v>
                </c:pt>
                <c:pt idx="38">
                  <c:v>-1.3543244124814578E-2</c:v>
                </c:pt>
                <c:pt idx="39">
                  <c:v>-2.0942869023408837E-2</c:v>
                </c:pt>
                <c:pt idx="40">
                  <c:v>-2.1863688705624249E-2</c:v>
                </c:pt>
                <c:pt idx="41">
                  <c:v>-2.1863688705624249E-2</c:v>
                </c:pt>
                <c:pt idx="42">
                  <c:v>-2.6897782688587585E-2</c:v>
                </c:pt>
                <c:pt idx="43">
                  <c:v>-2.6897782688587585E-2</c:v>
                </c:pt>
                <c:pt idx="44">
                  <c:v>-2.6897782688587585E-2</c:v>
                </c:pt>
                <c:pt idx="45">
                  <c:v>-2.4445650832288193E-2</c:v>
                </c:pt>
                <c:pt idx="46">
                  <c:v>-2.1327781178100053E-2</c:v>
                </c:pt>
                <c:pt idx="47">
                  <c:v>-2.4365663624099466E-2</c:v>
                </c:pt>
                <c:pt idx="48">
                  <c:v>-2.4365663624099466E-2</c:v>
                </c:pt>
                <c:pt idx="49">
                  <c:v>-2.2807985873086755E-2</c:v>
                </c:pt>
                <c:pt idx="50">
                  <c:v>-2.3571898834652664E-2</c:v>
                </c:pt>
                <c:pt idx="51">
                  <c:v>-1.730328039818704E-2</c:v>
                </c:pt>
                <c:pt idx="52">
                  <c:v>-1.9867585287083187E-2</c:v>
                </c:pt>
                <c:pt idx="53">
                  <c:v>-2.2444411148632038E-2</c:v>
                </c:pt>
                <c:pt idx="54">
                  <c:v>-2.0778826975686154E-2</c:v>
                </c:pt>
                <c:pt idx="55">
                  <c:v>-1.5770166636544035E-2</c:v>
                </c:pt>
                <c:pt idx="56">
                  <c:v>-1.4529448928731483E-2</c:v>
                </c:pt>
                <c:pt idx="57">
                  <c:v>-1.2495012274242897E-2</c:v>
                </c:pt>
                <c:pt idx="58">
                  <c:v>-1.5600961840678872E-2</c:v>
                </c:pt>
                <c:pt idx="59">
                  <c:v>-1.5297047086129301E-2</c:v>
                </c:pt>
                <c:pt idx="60">
                  <c:v>-1.696657960343663E-2</c:v>
                </c:pt>
                <c:pt idx="61">
                  <c:v>-1.6722557955179258E-2</c:v>
                </c:pt>
                <c:pt idx="62">
                  <c:v>-2.0942869023408837E-2</c:v>
                </c:pt>
                <c:pt idx="63">
                  <c:v>-2.2925274187076728E-2</c:v>
                </c:pt>
                <c:pt idx="64">
                  <c:v>-2.2925274187076728E-2</c:v>
                </c:pt>
                <c:pt idx="65">
                  <c:v>-2.0942869023408837E-2</c:v>
                </c:pt>
                <c:pt idx="66">
                  <c:v>-1.8018592372469663E-2</c:v>
                </c:pt>
                <c:pt idx="67">
                  <c:v>-1.8018592372469663E-2</c:v>
                </c:pt>
                <c:pt idx="68">
                  <c:v>-1.6179667870079791E-2</c:v>
                </c:pt>
                <c:pt idx="69">
                  <c:v>-1.6179667870079791E-2</c:v>
                </c:pt>
                <c:pt idx="70">
                  <c:v>-1.5990917317508783E-2</c:v>
                </c:pt>
                <c:pt idx="71">
                  <c:v>-1.9867585287083187E-2</c:v>
                </c:pt>
                <c:pt idx="72">
                  <c:v>-2.4874415712999712E-2</c:v>
                </c:pt>
                <c:pt idx="73">
                  <c:v>-2.2471963912425216E-2</c:v>
                </c:pt>
                <c:pt idx="74">
                  <c:v>-2.0942869023408837E-2</c:v>
                </c:pt>
                <c:pt idx="75">
                  <c:v>-2.3973506037648407E-2</c:v>
                </c:pt>
                <c:pt idx="76">
                  <c:v>-2.5008716037528179E-2</c:v>
                </c:pt>
                <c:pt idx="77">
                  <c:v>-2.3451038286515454E-2</c:v>
                </c:pt>
                <c:pt idx="78">
                  <c:v>-2.0511089128242371E-2</c:v>
                </c:pt>
                <c:pt idx="79">
                  <c:v>-2.7375338914336342E-2</c:v>
                </c:pt>
                <c:pt idx="80">
                  <c:v>-2.3973506037648407E-2</c:v>
                </c:pt>
                <c:pt idx="81">
                  <c:v>-1.6722557955179258E-2</c:v>
                </c:pt>
                <c:pt idx="82">
                  <c:v>-2.2219055271162382E-2</c:v>
                </c:pt>
                <c:pt idx="83">
                  <c:v>-2.6982256424491428E-2</c:v>
                </c:pt>
                <c:pt idx="84">
                  <c:v>-3.2034308242527669E-2</c:v>
                </c:pt>
                <c:pt idx="85">
                  <c:v>-2.2661142956970151E-2</c:v>
                </c:pt>
                <c:pt idx="86">
                  <c:v>-2.6798635343955195E-2</c:v>
                </c:pt>
                <c:pt idx="87">
                  <c:v>-2.8479107810171392E-2</c:v>
                </c:pt>
                <c:pt idx="88">
                  <c:v>-2.7118533369552333E-2</c:v>
                </c:pt>
                <c:pt idx="89">
                  <c:v>-2.7118533369552333E-2</c:v>
                </c:pt>
                <c:pt idx="90">
                  <c:v>-2.7118533369552333E-2</c:v>
                </c:pt>
                <c:pt idx="91">
                  <c:v>-2.9401781218561861E-2</c:v>
                </c:pt>
                <c:pt idx="92">
                  <c:v>-2.6256753886657949E-2</c:v>
                </c:pt>
                <c:pt idx="93">
                  <c:v>-1.9699064838685866E-2</c:v>
                </c:pt>
                <c:pt idx="94">
                  <c:v>-2.6537810926544548E-2</c:v>
                </c:pt>
                <c:pt idx="95">
                  <c:v>-2.9183535786092906E-2</c:v>
                </c:pt>
                <c:pt idx="96">
                  <c:v>-2.9183535786092906E-2</c:v>
                </c:pt>
                <c:pt idx="97">
                  <c:v>-2.5306867816518502E-2</c:v>
                </c:pt>
                <c:pt idx="98">
                  <c:v>-2.9183535786092906E-2</c:v>
                </c:pt>
                <c:pt idx="99">
                  <c:v>-3.0454981124538771E-2</c:v>
                </c:pt>
                <c:pt idx="100">
                  <c:v>-2.9025557855684642E-2</c:v>
                </c:pt>
                <c:pt idx="101">
                  <c:v>-2.9025557855684642E-2</c:v>
                </c:pt>
                <c:pt idx="102">
                  <c:v>-2.2950998321663876E-2</c:v>
                </c:pt>
                <c:pt idx="103">
                  <c:v>-1.706620105383444E-2</c:v>
                </c:pt>
                <c:pt idx="104">
                  <c:v>-1.8224100080402452E-2</c:v>
                </c:pt>
                <c:pt idx="105">
                  <c:v>-1.5193463066162883E-2</c:v>
                </c:pt>
                <c:pt idx="106">
                  <c:v>-1.9385191272396123E-2</c:v>
                </c:pt>
                <c:pt idx="107">
                  <c:v>-2.1690258188638869E-2</c:v>
                </c:pt>
                <c:pt idx="108">
                  <c:v>-2.1690258188638869E-2</c:v>
                </c:pt>
                <c:pt idx="109">
                  <c:v>-2.6982256424491428E-2</c:v>
                </c:pt>
                <c:pt idx="110">
                  <c:v>-2.5846244025319969E-2</c:v>
                </c:pt>
                <c:pt idx="111">
                  <c:v>-2.7431816946544476E-2</c:v>
                </c:pt>
                <c:pt idx="112">
                  <c:v>-2.7431816946544476E-2</c:v>
                </c:pt>
                <c:pt idx="113">
                  <c:v>-2.6798635343955195E-2</c:v>
                </c:pt>
                <c:pt idx="114">
                  <c:v>-2.5448470795931825E-2</c:v>
                </c:pt>
                <c:pt idx="115">
                  <c:v>-2.2355332216223284E-2</c:v>
                </c:pt>
                <c:pt idx="116">
                  <c:v>-2.2355332216223284E-2</c:v>
                </c:pt>
                <c:pt idx="117">
                  <c:v>-1.9867585287083187E-2</c:v>
                </c:pt>
                <c:pt idx="118">
                  <c:v>-3.4987820463355336E-2</c:v>
                </c:pt>
                <c:pt idx="119">
                  <c:v>-3.6276505938153791E-2</c:v>
                </c:pt>
                <c:pt idx="120">
                  <c:v>-3.4987820463355336E-2</c:v>
                </c:pt>
              </c:numCache>
            </c:numRef>
          </c:val>
        </c:ser>
        <c:ser>
          <c:idx val="2"/>
          <c:order val="2"/>
          <c:tx>
            <c:strRef>
              <c:f>PANAMAX!$K$3</c:f>
              <c:strCache>
                <c:ptCount val="1"/>
                <c:pt idx="0">
                  <c:v>10Y-15Y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PANAMAX!$K$4:$K$124</c:f>
              <c:numCache>
                <c:formatCode>0.00%</c:formatCode>
                <c:ptCount val="121"/>
                <c:pt idx="0">
                  <c:v>-6.1076329910236385E-2</c:v>
                </c:pt>
                <c:pt idx="1">
                  <c:v>-2.2471963912425216E-2</c:v>
                </c:pt>
                <c:pt idx="2">
                  <c:v>-2.6537810926544548E-2</c:v>
                </c:pt>
                <c:pt idx="3">
                  <c:v>-2.2471963912425216E-2</c:v>
                </c:pt>
                <c:pt idx="4">
                  <c:v>-2.5008716037528179E-2</c:v>
                </c:pt>
                <c:pt idx="5">
                  <c:v>-2.1690258188638869E-2</c:v>
                </c:pt>
                <c:pt idx="6">
                  <c:v>-2.3973506037648407E-2</c:v>
                </c:pt>
                <c:pt idx="7">
                  <c:v>-2.3973506037648407E-2</c:v>
                </c:pt>
                <c:pt idx="8">
                  <c:v>-2.7375338914336342E-2</c:v>
                </c:pt>
                <c:pt idx="9">
                  <c:v>-2.6138129904586804E-2</c:v>
                </c:pt>
                <c:pt idx="10">
                  <c:v>-2.2869737141813357E-2</c:v>
                </c:pt>
                <c:pt idx="11">
                  <c:v>-2.7118533369552333E-2</c:v>
                </c:pt>
                <c:pt idx="12">
                  <c:v>-2.83223188018626E-2</c:v>
                </c:pt>
                <c:pt idx="13">
                  <c:v>-2.8578729260569192E-2</c:v>
                </c:pt>
                <c:pt idx="14">
                  <c:v>-2.7019972348798212E-2</c:v>
                </c:pt>
                <c:pt idx="15">
                  <c:v>-3.199657524060006E-2</c:v>
                </c:pt>
                <c:pt idx="16">
                  <c:v>-3.4377689610938067E-2</c:v>
                </c:pt>
                <c:pt idx="17">
                  <c:v>-2.4727658997641577E-2</c:v>
                </c:pt>
                <c:pt idx="18">
                  <c:v>-2.2596064208380867E-2</c:v>
                </c:pt>
                <c:pt idx="19">
                  <c:v>-2.2596064208380867E-2</c:v>
                </c:pt>
                <c:pt idx="20">
                  <c:v>-2.1369127412306371E-2</c:v>
                </c:pt>
                <c:pt idx="21">
                  <c:v>-2.5846244025319969E-2</c:v>
                </c:pt>
                <c:pt idx="22">
                  <c:v>-2.282406252662043E-2</c:v>
                </c:pt>
                <c:pt idx="23">
                  <c:v>-2.3687628112915974E-2</c:v>
                </c:pt>
                <c:pt idx="24">
                  <c:v>-2.2661142956970151E-2</c:v>
                </c:pt>
                <c:pt idx="25">
                  <c:v>-1.7007946361959608E-2</c:v>
                </c:pt>
                <c:pt idx="26">
                  <c:v>-2.162593295709038E-2</c:v>
                </c:pt>
                <c:pt idx="27">
                  <c:v>-1.6342906577190876E-2</c:v>
                </c:pt>
                <c:pt idx="28">
                  <c:v>-1.7217854113583262E-2</c:v>
                </c:pt>
                <c:pt idx="29">
                  <c:v>-1.381602123689534E-2</c:v>
                </c:pt>
                <c:pt idx="30">
                  <c:v>-2.0426871502748748E-2</c:v>
                </c:pt>
                <c:pt idx="31">
                  <c:v>-1.9820808225325431E-2</c:v>
                </c:pt>
                <c:pt idx="32">
                  <c:v>-1.6655488870405345E-2</c:v>
                </c:pt>
                <c:pt idx="33">
                  <c:v>-1.7120331184567402E-2</c:v>
                </c:pt>
                <c:pt idx="34">
                  <c:v>-2.3070644190505904E-2</c:v>
                </c:pt>
                <c:pt idx="35">
                  <c:v>-1.7513029648949883E-2</c:v>
                </c:pt>
                <c:pt idx="36">
                  <c:v>-1.8595295942850809E-2</c:v>
                </c:pt>
                <c:pt idx="37">
                  <c:v>-1.9410963140031046E-2</c:v>
                </c:pt>
                <c:pt idx="38">
                  <c:v>-2.0767982635332072E-2</c:v>
                </c:pt>
                <c:pt idx="39">
                  <c:v>-2.3973506037648407E-2</c:v>
                </c:pt>
                <c:pt idx="40">
                  <c:v>-4.2568801980499227E-2</c:v>
                </c:pt>
                <c:pt idx="41">
                  <c:v>-3.9166969103811296E-2</c:v>
                </c:pt>
                <c:pt idx="42">
                  <c:v>-3.3788759009013701E-2</c:v>
                </c:pt>
                <c:pt idx="43">
                  <c:v>-2.8039353051767742E-2</c:v>
                </c:pt>
                <c:pt idx="44">
                  <c:v>-2.2661142956970151E-2</c:v>
                </c:pt>
                <c:pt idx="45">
                  <c:v>-2.3973506037648407E-2</c:v>
                </c:pt>
                <c:pt idx="46">
                  <c:v>-2.1690258188638869E-2</c:v>
                </c:pt>
                <c:pt idx="47">
                  <c:v>-2.3451038286515454E-2</c:v>
                </c:pt>
                <c:pt idx="48">
                  <c:v>-2.5560855618539626E-2</c:v>
                </c:pt>
                <c:pt idx="49">
                  <c:v>-2.7118533369552333E-2</c:v>
                </c:pt>
                <c:pt idx="50">
                  <c:v>-2.6138129904586804E-2</c:v>
                </c:pt>
                <c:pt idx="51">
                  <c:v>-2.6138129904586804E-2</c:v>
                </c:pt>
                <c:pt idx="52">
                  <c:v>-2.6138129904586804E-2</c:v>
                </c:pt>
                <c:pt idx="53">
                  <c:v>-2.0511089128242371E-2</c:v>
                </c:pt>
                <c:pt idx="54">
                  <c:v>-2.2753376871569406E-2</c:v>
                </c:pt>
                <c:pt idx="55">
                  <c:v>-2.7762037210711521E-2</c:v>
                </c:pt>
                <c:pt idx="56">
                  <c:v>-3.1827884224830856E-2</c:v>
                </c:pt>
                <c:pt idx="57">
                  <c:v>-2.5623724978996714E-2</c:v>
                </c:pt>
                <c:pt idx="58">
                  <c:v>-2.5623724978996714E-2</c:v>
                </c:pt>
                <c:pt idx="59">
                  <c:v>-2.6072693440028286E-2</c:v>
                </c:pt>
                <c:pt idx="60">
                  <c:v>-2.6705991272897647E-2</c:v>
                </c:pt>
                <c:pt idx="61">
                  <c:v>-2.620777749186981E-2</c:v>
                </c:pt>
                <c:pt idx="62">
                  <c:v>-2.2661142956970151E-2</c:v>
                </c:pt>
                <c:pt idx="63">
                  <c:v>-1.8595295942850809E-2</c:v>
                </c:pt>
                <c:pt idx="64">
                  <c:v>-2.0349746709336841E-2</c:v>
                </c:pt>
                <c:pt idx="65">
                  <c:v>-1.6392524520504523E-2</c:v>
                </c:pt>
                <c:pt idx="66">
                  <c:v>-2.1148376731341633E-2</c:v>
                </c:pt>
                <c:pt idx="67">
                  <c:v>-2.1148376731341633E-2</c:v>
                </c:pt>
                <c:pt idx="68">
                  <c:v>-2.3973506037648407E-2</c:v>
                </c:pt>
                <c:pt idx="69">
                  <c:v>-3.2313794250730284E-2</c:v>
                </c:pt>
                <c:pt idx="70">
                  <c:v>-2.6138129904586804E-2</c:v>
                </c:pt>
                <c:pt idx="71">
                  <c:v>-2.6138129904586804E-2</c:v>
                </c:pt>
                <c:pt idx="72">
                  <c:v>-3.0242124474114038E-2</c:v>
                </c:pt>
                <c:pt idx="73">
                  <c:v>-2.8039353051767742E-2</c:v>
                </c:pt>
                <c:pt idx="74">
                  <c:v>-3.0864482358074524E-2</c:v>
                </c:pt>
                <c:pt idx="75">
                  <c:v>-3.0864482358074524E-2</c:v>
                </c:pt>
                <c:pt idx="76">
                  <c:v>-3.5898576341037852E-2</c:v>
                </c:pt>
                <c:pt idx="77">
                  <c:v>-3.5898576341037852E-2</c:v>
                </c:pt>
                <c:pt idx="78">
                  <c:v>-3.5749633793196532E-2</c:v>
                </c:pt>
                <c:pt idx="79">
                  <c:v>-2.7118533369552333E-2</c:v>
                </c:pt>
                <c:pt idx="80">
                  <c:v>-3.3788759009013701E-2</c:v>
                </c:pt>
                <c:pt idx="81">
                  <c:v>-3.3788759009013701E-2</c:v>
                </c:pt>
                <c:pt idx="82">
                  <c:v>-3.3788759009013701E-2</c:v>
                </c:pt>
                <c:pt idx="83">
                  <c:v>-2.9025557855684642E-2</c:v>
                </c:pt>
                <c:pt idx="84">
                  <c:v>-2.7520140572548073E-2</c:v>
                </c:pt>
                <c:pt idx="85">
                  <c:v>-3.1224454120117557E-2</c:v>
                </c:pt>
                <c:pt idx="86">
                  <c:v>-3.5238070901669465E-2</c:v>
                </c:pt>
                <c:pt idx="87">
                  <c:v>-3.8551960162342747E-2</c:v>
                </c:pt>
                <c:pt idx="88">
                  <c:v>-4.0458984648475062E-2</c:v>
                </c:pt>
                <c:pt idx="89">
                  <c:v>-4.0458984648475062E-2</c:v>
                </c:pt>
                <c:pt idx="90">
                  <c:v>-4.0458984648475062E-2</c:v>
                </c:pt>
                <c:pt idx="91">
                  <c:v>-4.0458984648475062E-2</c:v>
                </c:pt>
                <c:pt idx="92">
                  <c:v>-3.8551960162342747E-2</c:v>
                </c:pt>
                <c:pt idx="93">
                  <c:v>-4.2568801980499227E-2</c:v>
                </c:pt>
                <c:pt idx="94">
                  <c:v>-4.7947012075296815E-2</c:v>
                </c:pt>
                <c:pt idx="95">
                  <c:v>-4.5301287215748463E-2</c:v>
                </c:pt>
                <c:pt idx="96">
                  <c:v>-4.5301287215748463E-2</c:v>
                </c:pt>
                <c:pt idx="97">
                  <c:v>-4.5301287215748463E-2</c:v>
                </c:pt>
                <c:pt idx="98">
                  <c:v>-4.5301287215748463E-2</c:v>
                </c:pt>
                <c:pt idx="99">
                  <c:v>-3.6276505938153791E-2</c:v>
                </c:pt>
                <c:pt idx="100">
                  <c:v>-3.3788759009013701E-2</c:v>
                </c:pt>
                <c:pt idx="101">
                  <c:v>-3.3788759009013701E-2</c:v>
                </c:pt>
                <c:pt idx="102">
                  <c:v>-3.4811266724998222E-2</c:v>
                </c:pt>
                <c:pt idx="103">
                  <c:v>-3.4741150327648927E-2</c:v>
                </c:pt>
                <c:pt idx="104">
                  <c:v>-3.6613888315320468E-2</c:v>
                </c:pt>
                <c:pt idx="105">
                  <c:v>-3.9538164966259649E-2</c:v>
                </c:pt>
                <c:pt idx="106">
                  <c:v>-3.6819396023253265E-2</c:v>
                </c:pt>
                <c:pt idx="107">
                  <c:v>-3.6072006858023233E-2</c:v>
                </c:pt>
                <c:pt idx="108">
                  <c:v>-3.9618641392922899E-2</c:v>
                </c:pt>
                <c:pt idx="109">
                  <c:v>-3.2572192390584308E-2</c:v>
                </c:pt>
                <c:pt idx="110">
                  <c:v>-3.0084445461444207E-2</c:v>
                </c:pt>
                <c:pt idx="111">
                  <c:v>-3.0330448100117632E-2</c:v>
                </c:pt>
                <c:pt idx="112">
                  <c:v>-3.2388165815981931E-2</c:v>
                </c:pt>
                <c:pt idx="113">
                  <c:v>-3.0963629702706913E-2</c:v>
                </c:pt>
                <c:pt idx="114">
                  <c:v>-2.8039353051767742E-2</c:v>
                </c:pt>
                <c:pt idx="115">
                  <c:v>-3.0643731677109782E-2</c:v>
                </c:pt>
                <c:pt idx="116">
                  <c:v>-3.0643731677109782E-2</c:v>
                </c:pt>
                <c:pt idx="117">
                  <c:v>-4.583719474327267E-2</c:v>
                </c:pt>
                <c:pt idx="118">
                  <c:v>-4.7545404872301085E-2</c:v>
                </c:pt>
                <c:pt idx="119">
                  <c:v>-4.3841091324731594E-2</c:v>
                </c:pt>
                <c:pt idx="120">
                  <c:v>-4.7545404872301085E-2</c:v>
                </c:pt>
              </c:numCache>
            </c:numRef>
          </c:val>
        </c:ser>
        <c:ser>
          <c:idx val="3"/>
          <c:order val="3"/>
          <c:tx>
            <c:strRef>
              <c:f>PANAMAX!$L$3</c:f>
              <c:strCache>
                <c:ptCount val="1"/>
                <c:pt idx="0">
                  <c:v>15Y-20Y</c:v>
                </c:pt>
              </c:strCache>
            </c:strRef>
          </c:tx>
          <c:cat>
            <c:numRef>
              <c:f>PANAMAX!$A$4:$A$124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PANAMAX!$L$4:$L$124</c:f>
              <c:numCache>
                <c:formatCode>0.00%</c:formatCode>
                <c:ptCount val="121"/>
                <c:pt idx="0">
                  <c:v>-6.7294447324242584E-2</c:v>
                </c:pt>
                <c:pt idx="1">
                  <c:v>-3.9964423355157187E-2</c:v>
                </c:pt>
                <c:pt idx="2">
                  <c:v>-3.5898576341037852E-2</c:v>
                </c:pt>
                <c:pt idx="3">
                  <c:v>-3.9964423355157187E-2</c:v>
                </c:pt>
                <c:pt idx="4">
                  <c:v>-3.9166969103811296E-2</c:v>
                </c:pt>
                <c:pt idx="5">
                  <c:v>-4.7199622910066789E-2</c:v>
                </c:pt>
                <c:pt idx="6">
                  <c:v>-4.4916375061057244E-2</c:v>
                </c:pt>
                <c:pt idx="7">
                  <c:v>-3.3788759009013701E-2</c:v>
                </c:pt>
                <c:pt idx="8">
                  <c:v>-3.7335393543913367E-2</c:v>
                </c:pt>
                <c:pt idx="9">
                  <c:v>-3.8294360781536682E-2</c:v>
                </c:pt>
                <c:pt idx="10">
                  <c:v>-3.8294360781536682E-2</c:v>
                </c:pt>
                <c:pt idx="11">
                  <c:v>-3.5406932830438831E-2</c:v>
                </c:pt>
                <c:pt idx="12">
                  <c:v>-3.6819396023253265E-2</c:v>
                </c:pt>
                <c:pt idx="13">
                  <c:v>-3.7665426978588108E-2</c:v>
                </c:pt>
                <c:pt idx="14">
                  <c:v>-4.3161924294571226E-2</c:v>
                </c:pt>
                <c:pt idx="15">
                  <c:v>-3.7412518337325264E-2</c:v>
                </c:pt>
                <c:pt idx="16">
                  <c:v>-3.7412518337325264E-2</c:v>
                </c:pt>
                <c:pt idx="17">
                  <c:v>-4.5133106869395367E-2</c:v>
                </c:pt>
                <c:pt idx="18">
                  <c:v>-4.8709444963095823E-2</c:v>
                </c:pt>
                <c:pt idx="19">
                  <c:v>-4.8709444963095823E-2</c:v>
                </c:pt>
                <c:pt idx="20">
                  <c:v>-2.7019972348798212E-2</c:v>
                </c:pt>
                <c:pt idx="21">
                  <c:v>-2.4819536992983244E-2</c:v>
                </c:pt>
                <c:pt idx="22">
                  <c:v>-2.6680627299689105E-2</c:v>
                </c:pt>
                <c:pt idx="23">
                  <c:v>-2.5122949548676402E-2</c:v>
                </c:pt>
                <c:pt idx="24">
                  <c:v>-2.3973506037648407E-2</c:v>
                </c:pt>
                <c:pt idx="25">
                  <c:v>-4.4692059088914632E-2</c:v>
                </c:pt>
                <c:pt idx="26">
                  <c:v>-3.1505511160004156E-2</c:v>
                </c:pt>
                <c:pt idx="27">
                  <c:v>-3.9166969103811296E-2</c:v>
                </c:pt>
                <c:pt idx="28">
                  <c:v>-2.1727188538604392E-2</c:v>
                </c:pt>
                <c:pt idx="29">
                  <c:v>-2.6282056250093055E-2</c:v>
                </c:pt>
                <c:pt idx="30">
                  <c:v>-2.7118533369552333E-2</c:v>
                </c:pt>
                <c:pt idx="31">
                  <c:v>-2.5008716037528179E-2</c:v>
                </c:pt>
                <c:pt idx="32">
                  <c:v>-2.2753376871569406E-2</c:v>
                </c:pt>
                <c:pt idx="33">
                  <c:v>-2.252419414499264E-2</c:v>
                </c:pt>
                <c:pt idx="34">
                  <c:v>-2.3021114719013188E-2</c:v>
                </c:pt>
                <c:pt idx="35">
                  <c:v>-2.3082231944586081E-2</c:v>
                </c:pt>
                <c:pt idx="36">
                  <c:v>-2.1327781178100053E-2</c:v>
                </c:pt>
                <c:pt idx="37">
                  <c:v>-2.5350947866915954E-2</c:v>
                </c:pt>
                <c:pt idx="38">
                  <c:v>-2.9947833408991455E-2</c:v>
                </c:pt>
                <c:pt idx="39">
                  <c:v>-4.3232816117930624E-2</c:v>
                </c:pt>
                <c:pt idx="40">
                  <c:v>-2.3973506037648407E-2</c:v>
                </c:pt>
                <c:pt idx="41">
                  <c:v>-2.7375338914336342E-2</c:v>
                </c:pt>
                <c:pt idx="42">
                  <c:v>-4.1582597176582324E-2</c:v>
                </c:pt>
                <c:pt idx="43">
                  <c:v>-4.7332003133828272E-2</c:v>
                </c:pt>
                <c:pt idx="44">
                  <c:v>-3.9166969103811296E-2</c:v>
                </c:pt>
                <c:pt idx="45">
                  <c:v>-4.1731273992707436E-2</c:v>
                </c:pt>
                <c:pt idx="46">
                  <c:v>-4.3322954940492375E-2</c:v>
                </c:pt>
                <c:pt idx="47">
                  <c:v>-4.2568801980499227E-2</c:v>
                </c:pt>
                <c:pt idx="48">
                  <c:v>-4.0458984648475062E-2</c:v>
                </c:pt>
                <c:pt idx="49">
                  <c:v>-4.0458984648475062E-2</c:v>
                </c:pt>
                <c:pt idx="50">
                  <c:v>-4.5545308864005825E-2</c:v>
                </c:pt>
                <c:pt idx="51">
                  <c:v>-4.5545308864005825E-2</c:v>
                </c:pt>
                <c:pt idx="52">
                  <c:v>-4.5545308864005825E-2</c:v>
                </c:pt>
                <c:pt idx="53">
                  <c:v>-5.5846471861270543E-2</c:v>
                </c:pt>
                <c:pt idx="54">
                  <c:v>-4.1925298139340039E-2</c:v>
                </c:pt>
                <c:pt idx="55">
                  <c:v>-4.1925298139340039E-2</c:v>
                </c:pt>
                <c:pt idx="56">
                  <c:v>-4.1925298139340039E-2</c:v>
                </c:pt>
                <c:pt idx="57">
                  <c:v>-4.2568801980499227E-2</c:v>
                </c:pt>
                <c:pt idx="58">
                  <c:v>-4.2568801980499227E-2</c:v>
                </c:pt>
                <c:pt idx="59">
                  <c:v>-4.6634648994618562E-2</c:v>
                </c:pt>
                <c:pt idx="60">
                  <c:v>-5.2384054951864517E-2</c:v>
                </c:pt>
                <c:pt idx="61">
                  <c:v>-4.1369740526157585E-2</c:v>
                </c:pt>
                <c:pt idx="62">
                  <c:v>-3.9166969103811296E-2</c:v>
                </c:pt>
                <c:pt idx="63">
                  <c:v>-3.9166969103811296E-2</c:v>
                </c:pt>
                <c:pt idx="64">
                  <c:v>-3.7412518337325264E-2</c:v>
                </c:pt>
                <c:pt idx="65">
                  <c:v>-3.5620334568911637E-2</c:v>
                </c:pt>
                <c:pt idx="66">
                  <c:v>-2.3358497096179865E-2</c:v>
                </c:pt>
                <c:pt idx="67">
                  <c:v>-2.3358497096179865E-2</c:v>
                </c:pt>
                <c:pt idx="68">
                  <c:v>-2.2661142956970151E-2</c:v>
                </c:pt>
                <c:pt idx="69">
                  <c:v>-1.4320854743888273E-2</c:v>
                </c:pt>
                <c:pt idx="70">
                  <c:v>-1.4320854743888273E-2</c:v>
                </c:pt>
                <c:pt idx="71">
                  <c:v>-1.9699064838685866E-2</c:v>
                </c:pt>
                <c:pt idx="72">
                  <c:v>-2.0571673160960483E-2</c:v>
                </c:pt>
                <c:pt idx="73">
                  <c:v>-1.8595295942850809E-2</c:v>
                </c:pt>
                <c:pt idx="74">
                  <c:v>-2.3021114719013188E-2</c:v>
                </c:pt>
                <c:pt idx="75">
                  <c:v>-2.3021114719013188E-2</c:v>
                </c:pt>
                <c:pt idx="76">
                  <c:v>-2.1863688705624249E-2</c:v>
                </c:pt>
                <c:pt idx="77">
                  <c:v>-2.6138129904586804E-2</c:v>
                </c:pt>
                <c:pt idx="78">
                  <c:v>-3.2313794250730284E-2</c:v>
                </c:pt>
                <c:pt idx="79">
                  <c:v>-3.5406932830438831E-2</c:v>
                </c:pt>
                <c:pt idx="80">
                  <c:v>-2.8736707190977456E-2</c:v>
                </c:pt>
                <c:pt idx="81">
                  <c:v>-2.8736707190977456E-2</c:v>
                </c:pt>
                <c:pt idx="82">
                  <c:v>-2.8736707190977456E-2</c:v>
                </c:pt>
                <c:pt idx="83">
                  <c:v>-2.8736707190977456E-2</c:v>
                </c:pt>
                <c:pt idx="84">
                  <c:v>-2.5190072656077808E-2</c:v>
                </c:pt>
                <c:pt idx="85">
                  <c:v>-2.6537810926544548E-2</c:v>
                </c:pt>
                <c:pt idx="86">
                  <c:v>-2.5448470795931825E-2</c:v>
                </c:pt>
                <c:pt idx="87">
                  <c:v>-2.9025557855684642E-2</c:v>
                </c:pt>
                <c:pt idx="88">
                  <c:v>-2.3973506037648407E-2</c:v>
                </c:pt>
                <c:pt idx="89">
                  <c:v>-2.3973506037648407E-2</c:v>
                </c:pt>
                <c:pt idx="90">
                  <c:v>-2.3973506037648407E-2</c:v>
                </c:pt>
                <c:pt idx="91">
                  <c:v>-2.3973506037648407E-2</c:v>
                </c:pt>
                <c:pt idx="92">
                  <c:v>-2.9025557855684642E-2</c:v>
                </c:pt>
                <c:pt idx="93">
                  <c:v>-3.3788759009013701E-2</c:v>
                </c:pt>
                <c:pt idx="94">
                  <c:v>-3.3788759009013701E-2</c:v>
                </c:pt>
                <c:pt idx="95">
                  <c:v>-3.3788759009013701E-2</c:v>
                </c:pt>
                <c:pt idx="96">
                  <c:v>-3.3788759009013701E-2</c:v>
                </c:pt>
                <c:pt idx="97">
                  <c:v>-4.1039707091482837E-2</c:v>
                </c:pt>
                <c:pt idx="98">
                  <c:v>-4.1039707091482837E-2</c:v>
                </c:pt>
                <c:pt idx="99">
                  <c:v>-4.3841091324731594E-2</c:v>
                </c:pt>
                <c:pt idx="100">
                  <c:v>-5.1092039407200744E-2</c:v>
                </c:pt>
                <c:pt idx="101">
                  <c:v>-5.1092039407200744E-2</c:v>
                </c:pt>
                <c:pt idx="102">
                  <c:v>-5.4731628032422541E-2</c:v>
                </c:pt>
                <c:pt idx="103">
                  <c:v>-4.4506873827521498E-2</c:v>
                </c:pt>
                <c:pt idx="104">
                  <c:v>-4.4506873827521498E-2</c:v>
                </c:pt>
                <c:pt idx="105">
                  <c:v>-4.1582597176582324E-2</c:v>
                </c:pt>
                <c:pt idx="106">
                  <c:v>-4.3604011980378991E-2</c:v>
                </c:pt>
                <c:pt idx="107">
                  <c:v>-4.4916375061057244E-2</c:v>
                </c:pt>
                <c:pt idx="108">
                  <c:v>-4.7545404872301085E-2</c:v>
                </c:pt>
                <c:pt idx="109">
                  <c:v>-4.7545404872301085E-2</c:v>
                </c:pt>
                <c:pt idx="110">
                  <c:v>-4.7545404872301085E-2</c:v>
                </c:pt>
                <c:pt idx="111">
                  <c:v>-4.4626519696363519E-2</c:v>
                </c:pt>
                <c:pt idx="112">
                  <c:v>-4.2568801980499227E-2</c:v>
                </c:pt>
                <c:pt idx="113">
                  <c:v>-4.981975006296837E-2</c:v>
                </c:pt>
                <c:pt idx="114">
                  <c:v>-4.981975006296837E-2</c:v>
                </c:pt>
                <c:pt idx="115">
                  <c:v>-4.1039707091482837E-2</c:v>
                </c:pt>
                <c:pt idx="116">
                  <c:v>-4.1039707091482837E-2</c:v>
                </c:pt>
                <c:pt idx="117">
                  <c:v>-4.2568801980499227E-2</c:v>
                </c:pt>
                <c:pt idx="118">
                  <c:v>-4.0458984648475062E-2</c:v>
                </c:pt>
                <c:pt idx="119">
                  <c:v>-4.0458984648475062E-2</c:v>
                </c:pt>
                <c:pt idx="120">
                  <c:v>-4.0458984648475062E-2</c:v>
                </c:pt>
              </c:numCache>
            </c:numRef>
          </c:val>
        </c:ser>
        <c:marker val="1"/>
        <c:axId val="136473600"/>
        <c:axId val="136491776"/>
      </c:lineChart>
      <c:dateAx>
        <c:axId val="136473600"/>
        <c:scaling>
          <c:orientation val="minMax"/>
        </c:scaling>
        <c:axPos val="b"/>
        <c:numFmt formatCode="yyyy\-mmm" sourceLinked="1"/>
        <c:tickLblPos val="nextTo"/>
        <c:crossAx val="136491776"/>
        <c:crosses val="autoZero"/>
        <c:auto val="1"/>
        <c:lblOffset val="100"/>
      </c:dateAx>
      <c:valAx>
        <c:axId val="136491776"/>
        <c:scaling>
          <c:orientation val="minMax"/>
        </c:scaling>
        <c:axPos val="l"/>
        <c:majorGridlines/>
        <c:numFmt formatCode="0.00%" sourceLinked="1"/>
        <c:tickLblPos val="nextTo"/>
        <c:crossAx val="136473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landscape" horizontalDpi="-3" vertic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aseline="0"/>
              <a:t>Vessel Scrap Value</a:t>
            </a:r>
            <a:endParaRPr lang="zh-CN" altLang="en-US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tx>
            <c:v>Capesize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Prices'!$J$5:$J$125</c:f>
              <c:numCache>
                <c:formatCode>0.00</c:formatCode>
                <c:ptCount val="121"/>
                <c:pt idx="0">
                  <c:v>7.7784097115384601</c:v>
                </c:pt>
                <c:pt idx="1">
                  <c:v>7.2216705660377398</c:v>
                </c:pt>
                <c:pt idx="2">
                  <c:v>7.5463602941176502</c:v>
                </c:pt>
                <c:pt idx="3">
                  <c:v>7.1419788999999998</c:v>
                </c:pt>
                <c:pt idx="4">
                  <c:v>7.3175087234042602</c:v>
                </c:pt>
                <c:pt idx="5">
                  <c:v>7.2830674468085101</c:v>
                </c:pt>
                <c:pt idx="6">
                  <c:v>7.2830674468085101</c:v>
                </c:pt>
                <c:pt idx="7">
                  <c:v>7.1302079999999997</c:v>
                </c:pt>
                <c:pt idx="8">
                  <c:v>7.3399200000000002</c:v>
                </c:pt>
                <c:pt idx="9">
                  <c:v>7.5785021777777803</c:v>
                </c:pt>
                <c:pt idx="10">
                  <c:v>7.7680490909090896</c:v>
                </c:pt>
                <c:pt idx="11">
                  <c:v>7.2048837209302299</c:v>
                </c:pt>
                <c:pt idx="12">
                  <c:v>7.5308483720930202</c:v>
                </c:pt>
                <c:pt idx="13">
                  <c:v>7.5164224390243897</c:v>
                </c:pt>
                <c:pt idx="14">
                  <c:v>8.3115052631578905</c:v>
                </c:pt>
                <c:pt idx="15">
                  <c:v>8.6231867105263191</c:v>
                </c:pt>
                <c:pt idx="16">
                  <c:v>8.3115052631578905</c:v>
                </c:pt>
                <c:pt idx="17">
                  <c:v>8.6231867105263191</c:v>
                </c:pt>
                <c:pt idx="18">
                  <c:v>8.9348681578947406</c:v>
                </c:pt>
                <c:pt idx="19">
                  <c:v>8.9348681578947406</c:v>
                </c:pt>
                <c:pt idx="20">
                  <c:v>9.0952476923076908</c:v>
                </c:pt>
                <c:pt idx="21">
                  <c:v>9.3212861842105301</c:v>
                </c:pt>
                <c:pt idx="22">
                  <c:v>9.2165526315789492</c:v>
                </c:pt>
                <c:pt idx="23">
                  <c:v>9.3088049999999996</c:v>
                </c:pt>
                <c:pt idx="24">
                  <c:v>10.5781875</c:v>
                </c:pt>
                <c:pt idx="25">
                  <c:v>11.0307767741935</c:v>
                </c:pt>
                <c:pt idx="26">
                  <c:v>11.2580787878788</c:v>
                </c:pt>
                <c:pt idx="27">
                  <c:v>10.500323484848501</c:v>
                </c:pt>
                <c:pt idx="28">
                  <c:v>10.3920727272727</c:v>
                </c:pt>
                <c:pt idx="29">
                  <c:v>10.415324999999999</c:v>
                </c:pt>
                <c:pt idx="30">
                  <c:v>10.198339062500001</c:v>
                </c:pt>
                <c:pt idx="31">
                  <c:v>13.6660172727273</c:v>
                </c:pt>
                <c:pt idx="32">
                  <c:v>14.54862125</c:v>
                </c:pt>
                <c:pt idx="33">
                  <c:v>14.71149</c:v>
                </c:pt>
                <c:pt idx="34">
                  <c:v>14.071859999999999</c:v>
                </c:pt>
                <c:pt idx="35">
                  <c:v>13.858650000000001</c:v>
                </c:pt>
                <c:pt idx="36">
                  <c:v>14.143800000000001</c:v>
                </c:pt>
                <c:pt idx="37">
                  <c:v>14.0987096774194</c:v>
                </c:pt>
                <c:pt idx="38">
                  <c:v>11.9296774193548</c:v>
                </c:pt>
                <c:pt idx="39">
                  <c:v>4.3538333333333297</c:v>
                </c:pt>
                <c:pt idx="40">
                  <c:v>5.98652083333333</c:v>
                </c:pt>
                <c:pt idx="41">
                  <c:v>5.9684596875000002</c:v>
                </c:pt>
                <c:pt idx="42">
                  <c:v>5.9623941176470598</c:v>
                </c:pt>
                <c:pt idx="43">
                  <c:v>6.4879588235294099</c:v>
                </c:pt>
                <c:pt idx="44">
                  <c:v>7.26139909090909</c:v>
                </c:pt>
                <c:pt idx="45">
                  <c:v>5.9608499999999998</c:v>
                </c:pt>
                <c:pt idx="46">
                  <c:v>5.32622073529412</c:v>
                </c:pt>
                <c:pt idx="47">
                  <c:v>5.6523158823529398</c:v>
                </c:pt>
                <c:pt idx="48">
                  <c:v>5.6523158823529398</c:v>
                </c:pt>
                <c:pt idx="49">
                  <c:v>5.8697126470588197</c:v>
                </c:pt>
                <c:pt idx="50">
                  <c:v>6.3045061764705901</c:v>
                </c:pt>
                <c:pt idx="51">
                  <c:v>6.62486142857143</c:v>
                </c:pt>
                <c:pt idx="52">
                  <c:v>6.9506742857142898</c:v>
                </c:pt>
                <c:pt idx="53">
                  <c:v>7.1798391176470604</c:v>
                </c:pt>
                <c:pt idx="54">
                  <c:v>8.0350941176470592</c:v>
                </c:pt>
                <c:pt idx="55">
                  <c:v>8.42841257142857</c:v>
                </c:pt>
                <c:pt idx="56">
                  <c:v>8.8545991666666701</c:v>
                </c:pt>
                <c:pt idx="57">
                  <c:v>9.2644385294117608</c:v>
                </c:pt>
                <c:pt idx="58">
                  <c:v>8.0083888235294101</c:v>
                </c:pt>
                <c:pt idx="59">
                  <c:v>7.7724514285714301</c:v>
                </c:pt>
                <c:pt idx="60">
                  <c:v>8.2884272058823498</c:v>
                </c:pt>
                <c:pt idx="61">
                  <c:v>9.2289794285714297</c:v>
                </c:pt>
                <c:pt idx="62">
                  <c:v>9.0397999999999996</c:v>
                </c:pt>
                <c:pt idx="63">
                  <c:v>9.2337624999999992</c:v>
                </c:pt>
                <c:pt idx="64">
                  <c:v>9.9300793548387105</c:v>
                </c:pt>
                <c:pt idx="65">
                  <c:v>9.9679207142857091</c:v>
                </c:pt>
                <c:pt idx="66">
                  <c:v>10.392877241379299</c:v>
                </c:pt>
                <c:pt idx="67">
                  <c:v>10.068099827586201</c:v>
                </c:pt>
                <c:pt idx="68">
                  <c:v>10.838451724137901</c:v>
                </c:pt>
                <c:pt idx="69">
                  <c:v>11.60414125</c:v>
                </c:pt>
                <c:pt idx="70">
                  <c:v>11.570698125</c:v>
                </c:pt>
                <c:pt idx="71">
                  <c:v>11.1166842105263</c:v>
                </c:pt>
                <c:pt idx="72">
                  <c:v>12.0643457142857</c:v>
                </c:pt>
                <c:pt idx="73">
                  <c:v>11.62616</c:v>
                </c:pt>
                <c:pt idx="74">
                  <c:v>11.4412185714286</c:v>
                </c:pt>
                <c:pt idx="75">
                  <c:v>11.3019234883721</c:v>
                </c:pt>
                <c:pt idx="76">
                  <c:v>11.309487023809501</c:v>
                </c:pt>
                <c:pt idx="77">
                  <c:v>11.219660749999999</c:v>
                </c:pt>
                <c:pt idx="78">
                  <c:v>11.030858695652199</c:v>
                </c:pt>
                <c:pt idx="79">
                  <c:v>10.693179347826099</c:v>
                </c:pt>
                <c:pt idx="80">
                  <c:v>10.4642709574468</c:v>
                </c:pt>
                <c:pt idx="81">
                  <c:v>11.03735</c:v>
                </c:pt>
                <c:pt idx="82">
                  <c:v>9.6816692156862807</c:v>
                </c:pt>
                <c:pt idx="83">
                  <c:v>8.3746041666666695</c:v>
                </c:pt>
                <c:pt idx="84">
                  <c:v>9.1074120000000001</c:v>
                </c:pt>
                <c:pt idx="85">
                  <c:v>9.3295440000000003</c:v>
                </c:pt>
                <c:pt idx="86">
                  <c:v>8.7160700000000002</c:v>
                </c:pt>
                <c:pt idx="87">
                  <c:v>9.4883799999999994</c:v>
                </c:pt>
                <c:pt idx="88">
                  <c:v>9.0214423214285695</c:v>
                </c:pt>
                <c:pt idx="89">
                  <c:v>9.0263585964912298</c:v>
                </c:pt>
                <c:pt idx="90">
                  <c:v>9.7036705084745805</c:v>
                </c:pt>
                <c:pt idx="91">
                  <c:v>9.1679171666666708</c:v>
                </c:pt>
                <c:pt idx="92">
                  <c:v>9.39173095238095</c:v>
                </c:pt>
                <c:pt idx="93">
                  <c:v>9.6977895384615405</c:v>
                </c:pt>
                <c:pt idx="94">
                  <c:v>9.1387149999999995</c:v>
                </c:pt>
                <c:pt idx="95">
                  <c:v>9.0093399999999999</c:v>
                </c:pt>
                <c:pt idx="96">
                  <c:v>8.7896000000000001</c:v>
                </c:pt>
                <c:pt idx="97">
                  <c:v>7.8982349999999997</c:v>
                </c:pt>
                <c:pt idx="98">
                  <c:v>8.763795</c:v>
                </c:pt>
                <c:pt idx="99">
                  <c:v>8.9913900000000009</c:v>
                </c:pt>
                <c:pt idx="100">
                  <c:v>9.3177000000000003</c:v>
                </c:pt>
                <c:pt idx="101">
                  <c:v>9.2518799999999999</c:v>
                </c:pt>
                <c:pt idx="102">
                  <c:v>9.6821999999999999</c:v>
                </c:pt>
                <c:pt idx="103">
                  <c:v>9.7784049999999993</c:v>
                </c:pt>
                <c:pt idx="104">
                  <c:v>10.100770000000001</c:v>
                </c:pt>
                <c:pt idx="105">
                  <c:v>10.423135</c:v>
                </c:pt>
                <c:pt idx="106">
                  <c:v>10.438470000000001</c:v>
                </c:pt>
                <c:pt idx="107">
                  <c:v>9.8291699999999995</c:v>
                </c:pt>
                <c:pt idx="108">
                  <c:v>10.146240000000001</c:v>
                </c:pt>
                <c:pt idx="109">
                  <c:v>10.25193</c:v>
                </c:pt>
                <c:pt idx="110">
                  <c:v>10.41183</c:v>
                </c:pt>
                <c:pt idx="111">
                  <c:v>10.062720000000001</c:v>
                </c:pt>
                <c:pt idx="112">
                  <c:v>9.64574</c:v>
                </c:pt>
                <c:pt idx="113">
                  <c:v>9.2087599999999998</c:v>
                </c:pt>
                <c:pt idx="114">
                  <c:v>8.6855349999999998</c:v>
                </c:pt>
                <c:pt idx="115">
                  <c:v>7.7211600000000002</c:v>
                </c:pt>
                <c:pt idx="116">
                  <c:v>8.0874299999999995</c:v>
                </c:pt>
                <c:pt idx="117">
                  <c:v>8.605855</c:v>
                </c:pt>
                <c:pt idx="118">
                  <c:v>7.4653200000000002</c:v>
                </c:pt>
                <c:pt idx="119">
                  <c:v>8.2083750000000002</c:v>
                </c:pt>
                <c:pt idx="120">
                  <c:v>6.7793900000000002</c:v>
                </c:pt>
              </c:numCache>
            </c:numRef>
          </c:yVal>
          <c:smooth val="1"/>
        </c:ser>
        <c:ser>
          <c:idx val="3"/>
          <c:order val="1"/>
          <c:tx>
            <c:v>Panamax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Prices'!$K$5:$K$125</c:f>
              <c:numCache>
                <c:formatCode>0.00</c:formatCode>
                <c:ptCount val="121"/>
                <c:pt idx="0">
                  <c:v>4.6039600387596904</c:v>
                </c:pt>
                <c:pt idx="1">
                  <c:v>4.3146489393939396</c:v>
                </c:pt>
                <c:pt idx="2">
                  <c:v>4.5202044814814801</c:v>
                </c:pt>
                <c:pt idx="3">
                  <c:v>4.2784640076335902</c:v>
                </c:pt>
                <c:pt idx="4">
                  <c:v>4.4126905555555496</c:v>
                </c:pt>
                <c:pt idx="5">
                  <c:v>4.4068832462686602</c:v>
                </c:pt>
                <c:pt idx="6">
                  <c:v>4.3925528731343304</c:v>
                </c:pt>
                <c:pt idx="7">
                  <c:v>4.31521984615385</c:v>
                </c:pt>
                <c:pt idx="8">
                  <c:v>4.4115007575757597</c:v>
                </c:pt>
                <c:pt idx="9">
                  <c:v>4.55261781538462</c:v>
                </c:pt>
                <c:pt idx="10">
                  <c:v>4.6565312878787903</c:v>
                </c:pt>
                <c:pt idx="11">
                  <c:v>4.3493704838709704</c:v>
                </c:pt>
                <c:pt idx="12">
                  <c:v>4.5384497560975596</c:v>
                </c:pt>
                <c:pt idx="13">
                  <c:v>4.5349406557377101</c:v>
                </c:pt>
                <c:pt idx="14">
                  <c:v>5.0361451612903201</c:v>
                </c:pt>
                <c:pt idx="15">
                  <c:v>5.2250006048387103</c:v>
                </c:pt>
                <c:pt idx="16">
                  <c:v>5.0268099173553704</c:v>
                </c:pt>
                <c:pt idx="17">
                  <c:v>5.2170493495935002</c:v>
                </c:pt>
                <c:pt idx="18">
                  <c:v>5.4179375806451597</c:v>
                </c:pt>
                <c:pt idx="19">
                  <c:v>5.4181808730158698</c:v>
                </c:pt>
                <c:pt idx="20">
                  <c:v>5.4494094094488199</c:v>
                </c:pt>
                <c:pt idx="21">
                  <c:v>5.5647250000000001</c:v>
                </c:pt>
                <c:pt idx="22">
                  <c:v>5.5004090625000002</c:v>
                </c:pt>
                <c:pt idx="23">
                  <c:v>5.4754480000000001</c:v>
                </c:pt>
                <c:pt idx="24">
                  <c:v>6.2221000000000002</c:v>
                </c:pt>
                <c:pt idx="25">
                  <c:v>6.4745855118110196</c:v>
                </c:pt>
                <c:pt idx="26">
                  <c:v>6.4304006201550399</c:v>
                </c:pt>
                <c:pt idx="27">
                  <c:v>5.9971518461538498</c:v>
                </c:pt>
                <c:pt idx="28">
                  <c:v>5.9303377099236601</c:v>
                </c:pt>
                <c:pt idx="29">
                  <c:v>5.9275596992481203</c:v>
                </c:pt>
                <c:pt idx="30">
                  <c:v>5.8050551449275396</c:v>
                </c:pt>
                <c:pt idx="31">
                  <c:v>7.7576856617647101</c:v>
                </c:pt>
                <c:pt idx="32">
                  <c:v>8.3742906666666705</c:v>
                </c:pt>
                <c:pt idx="33">
                  <c:v>8.5001150735294093</c:v>
                </c:pt>
                <c:pt idx="34">
                  <c:v>8.1032246715328498</c:v>
                </c:pt>
                <c:pt idx="35">
                  <c:v>7.9804485401459804</c:v>
                </c:pt>
                <c:pt idx="36">
                  <c:v>8.0906482608695605</c:v>
                </c:pt>
                <c:pt idx="37">
                  <c:v>7.9727529197080296</c:v>
                </c:pt>
                <c:pt idx="38">
                  <c:v>6.75828043478261</c:v>
                </c:pt>
                <c:pt idx="39">
                  <c:v>2.46697163120567</c:v>
                </c:pt>
                <c:pt idx="40">
                  <c:v>3.3911634482758601</c:v>
                </c:pt>
                <c:pt idx="41">
                  <c:v>3.3595266442953</c:v>
                </c:pt>
                <c:pt idx="42">
                  <c:v>3.36698046357616</c:v>
                </c:pt>
                <c:pt idx="43">
                  <c:v>3.7510342105263201</c:v>
                </c:pt>
                <c:pt idx="44">
                  <c:v>4.19533551948052</c:v>
                </c:pt>
                <c:pt idx="45">
                  <c:v>3.4439321428571401</c:v>
                </c:pt>
                <c:pt idx="46">
                  <c:v>3.0768661874999998</c:v>
                </c:pt>
                <c:pt idx="47">
                  <c:v>3.2652457500000001</c:v>
                </c:pt>
                <c:pt idx="48">
                  <c:v>3.27010666666667</c:v>
                </c:pt>
                <c:pt idx="49">
                  <c:v>3.3911204907975501</c:v>
                </c:pt>
                <c:pt idx="50">
                  <c:v>3.6418078443113799</c:v>
                </c:pt>
                <c:pt idx="51">
                  <c:v>3.83341745454545</c:v>
                </c:pt>
                <c:pt idx="52">
                  <c:v>4.0207450887574003</c:v>
                </c:pt>
                <c:pt idx="53">
                  <c:v>4.14356541176471</c:v>
                </c:pt>
                <c:pt idx="54">
                  <c:v>4.6525738095238101</c:v>
                </c:pt>
                <c:pt idx="55">
                  <c:v>4.9040642857142904</c:v>
                </c:pt>
                <c:pt idx="56">
                  <c:v>5.14887946745562</c:v>
                </c:pt>
                <c:pt idx="57">
                  <c:v>5.4201187272727296</c:v>
                </c:pt>
                <c:pt idx="58">
                  <c:v>4.6588202424242402</c:v>
                </c:pt>
                <c:pt idx="59">
                  <c:v>4.5329061818181797</c:v>
                </c:pt>
                <c:pt idx="60">
                  <c:v>4.8326958641975297</c:v>
                </c:pt>
                <c:pt idx="61">
                  <c:v>5.4167393788819904</c:v>
                </c:pt>
                <c:pt idx="62">
                  <c:v>5.2969513043478296</c:v>
                </c:pt>
                <c:pt idx="63">
                  <c:v>5.3492995161290304</c:v>
                </c:pt>
                <c:pt idx="64">
                  <c:v>5.7898300645161296</c:v>
                </c:pt>
                <c:pt idx="65">
                  <c:v>5.8009920805369104</c:v>
                </c:pt>
                <c:pt idx="66">
                  <c:v>6.0628413422818799</c:v>
                </c:pt>
                <c:pt idx="67">
                  <c:v>5.8733775503355696</c:v>
                </c:pt>
                <c:pt idx="68">
                  <c:v>6.2550557142857102</c:v>
                </c:pt>
                <c:pt idx="69">
                  <c:v>6.6042971428571402</c:v>
                </c:pt>
                <c:pt idx="70">
                  <c:v>6.5414058156028396</c:v>
                </c:pt>
                <c:pt idx="71">
                  <c:v>6.3508794326241098</c:v>
                </c:pt>
                <c:pt idx="72">
                  <c:v>6.8482916546762604</c:v>
                </c:pt>
                <c:pt idx="73">
                  <c:v>6.6371933333333297</c:v>
                </c:pt>
                <c:pt idx="74">
                  <c:v>6.4836625531914898</c:v>
                </c:pt>
                <c:pt idx="75">
                  <c:v>6.40523834532374</c:v>
                </c:pt>
                <c:pt idx="76">
                  <c:v>6.3876601908396902</c:v>
                </c:pt>
                <c:pt idx="77">
                  <c:v>6.3215675555555597</c:v>
                </c:pt>
                <c:pt idx="78">
                  <c:v>6.1173638686131397</c:v>
                </c:pt>
                <c:pt idx="79">
                  <c:v>5.9300976277372301</c:v>
                </c:pt>
                <c:pt idx="80">
                  <c:v>5.7877312230215798</c:v>
                </c:pt>
                <c:pt idx="81">
                  <c:v>6.0792583211678801</c:v>
                </c:pt>
                <c:pt idx="82">
                  <c:v>5.3476902222222202</c:v>
                </c:pt>
                <c:pt idx="83">
                  <c:v>4.6310321691176499</c:v>
                </c:pt>
                <c:pt idx="84">
                  <c:v>5.0478355882352899</c:v>
                </c:pt>
                <c:pt idx="85">
                  <c:v>5.1800483823529397</c:v>
                </c:pt>
                <c:pt idx="86">
                  <c:v>4.8603187050359704</c:v>
                </c:pt>
                <c:pt idx="87">
                  <c:v>5.3280672916666703</c:v>
                </c:pt>
                <c:pt idx="88">
                  <c:v>5.0558259310344802</c:v>
                </c:pt>
                <c:pt idx="89">
                  <c:v>5.0636628767123302</c:v>
                </c:pt>
                <c:pt idx="90">
                  <c:v>5.4000500662251696</c:v>
                </c:pt>
                <c:pt idx="91">
                  <c:v>5.0767911920529798</c:v>
                </c:pt>
                <c:pt idx="92">
                  <c:v>5.1988481543624196</c:v>
                </c:pt>
                <c:pt idx="93">
                  <c:v>5.37325904761905</c:v>
                </c:pt>
                <c:pt idx="94">
                  <c:v>5.0924649999999998</c:v>
                </c:pt>
                <c:pt idx="95">
                  <c:v>5.0360300000000002</c:v>
                </c:pt>
                <c:pt idx="96">
                  <c:v>4.92</c:v>
                </c:pt>
                <c:pt idx="97">
                  <c:v>4.41723</c:v>
                </c:pt>
                <c:pt idx="98">
                  <c:v>4.9013099999999996</c:v>
                </c:pt>
                <c:pt idx="99">
                  <c:v>5.0223300000000002</c:v>
                </c:pt>
                <c:pt idx="100">
                  <c:v>5.2391399999999999</c:v>
                </c:pt>
                <c:pt idx="101">
                  <c:v>5.1789199999999997</c:v>
                </c:pt>
                <c:pt idx="102">
                  <c:v>5.4198000000000004</c:v>
                </c:pt>
                <c:pt idx="103">
                  <c:v>5.4331550000000002</c:v>
                </c:pt>
                <c:pt idx="104">
                  <c:v>5.6122699999999996</c:v>
                </c:pt>
                <c:pt idx="105">
                  <c:v>5.791385</c:v>
                </c:pt>
                <c:pt idx="106">
                  <c:v>5.8437400000000004</c:v>
                </c:pt>
                <c:pt idx="107">
                  <c:v>5.535825</c:v>
                </c:pt>
                <c:pt idx="108">
                  <c:v>5.7144000000000004</c:v>
                </c:pt>
                <c:pt idx="109">
                  <c:v>5.7739250000000002</c:v>
                </c:pt>
                <c:pt idx="110">
                  <c:v>5.8776299999999999</c:v>
                </c:pt>
                <c:pt idx="111">
                  <c:v>5.6884800000000002</c:v>
                </c:pt>
                <c:pt idx="112">
                  <c:v>5.4445600000000001</c:v>
                </c:pt>
                <c:pt idx="113">
                  <c:v>5.1783599999999996</c:v>
                </c:pt>
                <c:pt idx="114">
                  <c:v>4.8774949999999997</c:v>
                </c:pt>
                <c:pt idx="115">
                  <c:v>4.34232</c:v>
                </c:pt>
                <c:pt idx="116">
                  <c:v>4.58094</c:v>
                </c:pt>
                <c:pt idx="117">
                  <c:v>4.8745900000000004</c:v>
                </c:pt>
                <c:pt idx="118">
                  <c:v>4.2285599999999999</c:v>
                </c:pt>
                <c:pt idx="119">
                  <c:v>4.6544999999999996</c:v>
                </c:pt>
                <c:pt idx="120">
                  <c:v>3.8477199999999998</c:v>
                </c:pt>
              </c:numCache>
            </c:numRef>
          </c:yVal>
          <c:smooth val="1"/>
        </c:ser>
        <c:ser>
          <c:idx val="4"/>
          <c:order val="2"/>
          <c:tx>
            <c:v>Handymax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Prices'!$L$5:$L$125</c:f>
              <c:numCache>
                <c:formatCode>0.00</c:formatCode>
                <c:ptCount val="121"/>
                <c:pt idx="0">
                  <c:v>3.9885253333333299</c:v>
                </c:pt>
                <c:pt idx="1">
                  <c:v>3.7819911206896601</c:v>
                </c:pt>
                <c:pt idx="2">
                  <c:v>3.9417162037037001</c:v>
                </c:pt>
                <c:pt idx="3">
                  <c:v>3.7866890566037701</c:v>
                </c:pt>
                <c:pt idx="4">
                  <c:v>3.8441226923076899</c:v>
                </c:pt>
                <c:pt idx="5">
                  <c:v>3.8111008000000002</c:v>
                </c:pt>
                <c:pt idx="6">
                  <c:v>3.8049733333333302</c:v>
                </c:pt>
                <c:pt idx="7">
                  <c:v>3.84192</c:v>
                </c:pt>
                <c:pt idx="8">
                  <c:v>3.87978111111111</c:v>
                </c:pt>
                <c:pt idx="9">
                  <c:v>3.9733428085106399</c:v>
                </c:pt>
                <c:pt idx="10">
                  <c:v>3.9631460869565198</c:v>
                </c:pt>
                <c:pt idx="11">
                  <c:v>3.8101579787233999</c:v>
                </c:pt>
                <c:pt idx="12">
                  <c:v>3.8812641304347801</c:v>
                </c:pt>
                <c:pt idx="13">
                  <c:v>3.9914455813953502</c:v>
                </c:pt>
                <c:pt idx="14">
                  <c:v>4.6566865116279104</c:v>
                </c:pt>
                <c:pt idx="15">
                  <c:v>4.7675599999999996</c:v>
                </c:pt>
                <c:pt idx="16">
                  <c:v>4.4342819999999996</c:v>
                </c:pt>
                <c:pt idx="17">
                  <c:v>4.5357102222222201</c:v>
                </c:pt>
                <c:pt idx="18">
                  <c:v>4.6768520000000002</c:v>
                </c:pt>
                <c:pt idx="19">
                  <c:v>4.5438999999999998</c:v>
                </c:pt>
                <c:pt idx="20">
                  <c:v>4.5885457142857096</c:v>
                </c:pt>
                <c:pt idx="21">
                  <c:v>4.69311833333333</c:v>
                </c:pt>
                <c:pt idx="22">
                  <c:v>4.6772</c:v>
                </c:pt>
                <c:pt idx="23">
                  <c:v>4.6309315555555601</c:v>
                </c:pt>
                <c:pt idx="24">
                  <c:v>5.2624222222222201</c:v>
                </c:pt>
                <c:pt idx="25">
                  <c:v>5.4960947826086999</c:v>
                </c:pt>
                <c:pt idx="26">
                  <c:v>5.5084986666666698</c:v>
                </c:pt>
                <c:pt idx="27">
                  <c:v>5.16296206521739</c:v>
                </c:pt>
                <c:pt idx="28">
                  <c:v>5.0608065306122496</c:v>
                </c:pt>
                <c:pt idx="29">
                  <c:v>5.0283134693877596</c:v>
                </c:pt>
                <c:pt idx="30">
                  <c:v>4.8448271428571399</c:v>
                </c:pt>
                <c:pt idx="31">
                  <c:v>6.3345975000000001</c:v>
                </c:pt>
                <c:pt idx="32">
                  <c:v>6.7688423999999996</c:v>
                </c:pt>
                <c:pt idx="33">
                  <c:v>6.8414671698113203</c:v>
                </c:pt>
                <c:pt idx="34">
                  <c:v>6.5440120754717004</c:v>
                </c:pt>
                <c:pt idx="35">
                  <c:v>6.43617232142857</c:v>
                </c:pt>
                <c:pt idx="36">
                  <c:v>6.4709104918032798</c:v>
                </c:pt>
                <c:pt idx="37">
                  <c:v>6.3256544776119403</c:v>
                </c:pt>
                <c:pt idx="38">
                  <c:v>5.3524768656716404</c:v>
                </c:pt>
                <c:pt idx="39">
                  <c:v>1.9107323943662</c:v>
                </c:pt>
                <c:pt idx="40">
                  <c:v>2.62725704225352</c:v>
                </c:pt>
                <c:pt idx="41">
                  <c:v>2.5364630769230798</c:v>
                </c:pt>
                <c:pt idx="42">
                  <c:v>2.53337378048781</c:v>
                </c:pt>
                <c:pt idx="43">
                  <c:v>2.8371214285714301</c:v>
                </c:pt>
                <c:pt idx="44">
                  <c:v>3.1118611764705899</c:v>
                </c:pt>
                <c:pt idx="45">
                  <c:v>2.51596005434783</c:v>
                </c:pt>
                <c:pt idx="46">
                  <c:v>2.2389338172043001</c:v>
                </c:pt>
                <c:pt idx="47">
                  <c:v>2.3853229787234</c:v>
                </c:pt>
                <c:pt idx="48">
                  <c:v>2.3638239130434799</c:v>
                </c:pt>
                <c:pt idx="49">
                  <c:v>2.4524041935483898</c:v>
                </c:pt>
                <c:pt idx="50">
                  <c:v>2.6312448387096801</c:v>
                </c:pt>
                <c:pt idx="51">
                  <c:v>2.7665122340425499</c:v>
                </c:pt>
                <c:pt idx="52">
                  <c:v>2.8744979591836701</c:v>
                </c:pt>
                <c:pt idx="53">
                  <c:v>2.9354542105263199</c:v>
                </c:pt>
                <c:pt idx="54">
                  <c:v>3.2805538297872299</c:v>
                </c:pt>
                <c:pt idx="55">
                  <c:v>3.46308915789474</c:v>
                </c:pt>
                <c:pt idx="56">
                  <c:v>3.5754979591836702</c:v>
                </c:pt>
                <c:pt idx="57">
                  <c:v>3.8436603061224499</c:v>
                </c:pt>
                <c:pt idx="58">
                  <c:v>3.3073356122448998</c:v>
                </c:pt>
                <c:pt idx="59">
                  <c:v>3.21794816326531</c:v>
                </c:pt>
                <c:pt idx="60">
                  <c:v>3.4414167857142899</c:v>
                </c:pt>
                <c:pt idx="61">
                  <c:v>3.8436603061224499</c:v>
                </c:pt>
                <c:pt idx="62">
                  <c:v>3.7454604123711301</c:v>
                </c:pt>
                <c:pt idx="63">
                  <c:v>3.7720388020833302</c:v>
                </c:pt>
                <c:pt idx="64">
                  <c:v>4.0826772916666698</c:v>
                </c:pt>
                <c:pt idx="65">
                  <c:v>4.0548225263157898</c:v>
                </c:pt>
                <c:pt idx="66">
                  <c:v>4.2215438297872296</c:v>
                </c:pt>
                <c:pt idx="67">
                  <c:v>4.0896205851063803</c:v>
                </c:pt>
                <c:pt idx="68">
                  <c:v>4.3302915957446801</c:v>
                </c:pt>
                <c:pt idx="69">
                  <c:v>4.56145659574468</c:v>
                </c:pt>
                <c:pt idx="70">
                  <c:v>4.5541396354166697</c:v>
                </c:pt>
                <c:pt idx="71">
                  <c:v>4.3699206122448997</c:v>
                </c:pt>
                <c:pt idx="72">
                  <c:v>4.7897890909090899</c:v>
                </c:pt>
                <c:pt idx="73">
                  <c:v>4.5991734653465404</c:v>
                </c:pt>
                <c:pt idx="74">
                  <c:v>4.4914154545454599</c:v>
                </c:pt>
                <c:pt idx="75">
                  <c:v>4.4214405940594101</c:v>
                </c:pt>
                <c:pt idx="76">
                  <c:v>4.3736469902912596</c:v>
                </c:pt>
                <c:pt idx="77">
                  <c:v>4.4176487142857104</c:v>
                </c:pt>
                <c:pt idx="78">
                  <c:v>4.3984317391304302</c:v>
                </c:pt>
                <c:pt idx="79">
                  <c:v>4.3123444214875999</c:v>
                </c:pt>
                <c:pt idx="80">
                  <c:v>4.1738514754098404</c:v>
                </c:pt>
                <c:pt idx="81">
                  <c:v>4.3105458333333297</c:v>
                </c:pt>
                <c:pt idx="82">
                  <c:v>3.8997607031250001</c:v>
                </c:pt>
                <c:pt idx="83">
                  <c:v>3.3268896875</c:v>
                </c:pt>
                <c:pt idx="84">
                  <c:v>3.5536251550387599</c:v>
                </c:pt>
                <c:pt idx="85">
                  <c:v>3.78027784615385</c:v>
                </c:pt>
                <c:pt idx="86">
                  <c:v>3.56493185606061</c:v>
                </c:pt>
                <c:pt idx="87">
                  <c:v>3.87367128787879</c:v>
                </c:pt>
                <c:pt idx="88">
                  <c:v>3.7380164925373101</c:v>
                </c:pt>
                <c:pt idx="89">
                  <c:v>3.6924926811594201</c:v>
                </c:pt>
                <c:pt idx="90">
                  <c:v>3.9541794285714298</c:v>
                </c:pt>
                <c:pt idx="91">
                  <c:v>3.7289234306569301</c:v>
                </c:pt>
                <c:pt idx="92">
                  <c:v>3.7946170863309399</c:v>
                </c:pt>
                <c:pt idx="93">
                  <c:v>3.9443162318840601</c:v>
                </c:pt>
                <c:pt idx="94">
                  <c:v>3.66622</c:v>
                </c:pt>
                <c:pt idx="95">
                  <c:v>3.6797499999999999</c:v>
                </c:pt>
                <c:pt idx="96">
                  <c:v>3.5451250000000001</c:v>
                </c:pt>
                <c:pt idx="97">
                  <c:v>3.24777</c:v>
                </c:pt>
                <c:pt idx="98">
                  <c:v>3.6036899999999998</c:v>
                </c:pt>
                <c:pt idx="99">
                  <c:v>3.7354799999999999</c:v>
                </c:pt>
                <c:pt idx="100">
                  <c:v>3.799925</c:v>
                </c:pt>
                <c:pt idx="101">
                  <c:v>3.8515100000000002</c:v>
                </c:pt>
                <c:pt idx="102">
                  <c:v>4.0306499999999996</c:v>
                </c:pt>
                <c:pt idx="103">
                  <c:v>4.08317</c:v>
                </c:pt>
                <c:pt idx="104">
                  <c:v>4.2177800000000003</c:v>
                </c:pt>
                <c:pt idx="105">
                  <c:v>4.3523899999999998</c:v>
                </c:pt>
                <c:pt idx="106">
                  <c:v>4.3605099999999997</c:v>
                </c:pt>
                <c:pt idx="107">
                  <c:v>4.1608200000000002</c:v>
                </c:pt>
                <c:pt idx="108">
                  <c:v>4.2950400000000002</c:v>
                </c:pt>
                <c:pt idx="109">
                  <c:v>4.3397800000000002</c:v>
                </c:pt>
                <c:pt idx="110">
                  <c:v>4.4609399999999999</c:v>
                </c:pt>
                <c:pt idx="111">
                  <c:v>4.3257599999999998</c:v>
                </c:pt>
                <c:pt idx="112">
                  <c:v>4.1136549999999996</c:v>
                </c:pt>
                <c:pt idx="113">
                  <c:v>3.9828800000000002</c:v>
                </c:pt>
                <c:pt idx="114">
                  <c:v>3.7557499999999999</c:v>
                </c:pt>
                <c:pt idx="115">
                  <c:v>3.3248199999999999</c:v>
                </c:pt>
                <c:pt idx="116">
                  <c:v>3.4390000000000001</c:v>
                </c:pt>
                <c:pt idx="117">
                  <c:v>3.62</c:v>
                </c:pt>
                <c:pt idx="118">
                  <c:v>3.258</c:v>
                </c:pt>
                <c:pt idx="119">
                  <c:v>3.6160549999999998</c:v>
                </c:pt>
                <c:pt idx="120">
                  <c:v>3.07117</c:v>
                </c:pt>
              </c:numCache>
            </c:numRef>
          </c:yVal>
          <c:smooth val="1"/>
        </c:ser>
        <c:ser>
          <c:idx val="5"/>
          <c:order val="3"/>
          <c:tx>
            <c:v>Handysize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Prices'!$M$5:$M$125</c:f>
              <c:numCache>
                <c:formatCode>0.00</c:formatCode>
                <c:ptCount val="121"/>
                <c:pt idx="0">
                  <c:v>2.4403779139072799</c:v>
                </c:pt>
                <c:pt idx="1">
                  <c:v>2.29783150224215</c:v>
                </c:pt>
                <c:pt idx="2">
                  <c:v>2.3699515675057201</c:v>
                </c:pt>
                <c:pt idx="3">
                  <c:v>2.2745458198614301</c:v>
                </c:pt>
                <c:pt idx="4">
                  <c:v>2.3035764184397198</c:v>
                </c:pt>
                <c:pt idx="5">
                  <c:v>2.2798666336633699</c:v>
                </c:pt>
                <c:pt idx="6">
                  <c:v>2.28497471032746</c:v>
                </c:pt>
                <c:pt idx="7">
                  <c:v>2.3245681266490799</c:v>
                </c:pt>
                <c:pt idx="8">
                  <c:v>2.3696995945945898</c:v>
                </c:pt>
                <c:pt idx="9">
                  <c:v>2.4453538787878801</c:v>
                </c:pt>
                <c:pt idx="10">
                  <c:v>2.4383710227272699</c:v>
                </c:pt>
                <c:pt idx="11">
                  <c:v>2.33303477678571</c:v>
                </c:pt>
                <c:pt idx="12">
                  <c:v>2.3719046686746998</c:v>
                </c:pt>
                <c:pt idx="13">
                  <c:v>2.4466606686930099</c:v>
                </c:pt>
                <c:pt idx="14">
                  <c:v>2.8577621739130401</c:v>
                </c:pt>
                <c:pt idx="15">
                  <c:v>2.9243982461538498</c:v>
                </c:pt>
                <c:pt idx="16">
                  <c:v>2.7592860389610401</c:v>
                </c:pt>
                <c:pt idx="17">
                  <c:v>2.8281957550335601</c:v>
                </c:pt>
                <c:pt idx="18">
                  <c:v>2.9346848484848498</c:v>
                </c:pt>
                <c:pt idx="19">
                  <c:v>3.0088894360902301</c:v>
                </c:pt>
                <c:pt idx="20">
                  <c:v>3.0515117175572501</c:v>
                </c:pt>
                <c:pt idx="21">
                  <c:v>3.1213030078125001</c:v>
                </c:pt>
                <c:pt idx="22">
                  <c:v>3.0865123437499999</c:v>
                </c:pt>
                <c:pt idx="23">
                  <c:v>3.0902970114942501</c:v>
                </c:pt>
                <c:pt idx="24">
                  <c:v>3.5130648854961799</c:v>
                </c:pt>
                <c:pt idx="25">
                  <c:v>3.6499437547892701</c:v>
                </c:pt>
                <c:pt idx="26">
                  <c:v>3.6665983011583001</c:v>
                </c:pt>
                <c:pt idx="27">
                  <c:v>3.420026</c:v>
                </c:pt>
                <c:pt idx="28">
                  <c:v>3.40329744360902</c:v>
                </c:pt>
                <c:pt idx="29">
                  <c:v>3.4236274538745399</c:v>
                </c:pt>
                <c:pt idx="30">
                  <c:v>3.3610264000000001</c:v>
                </c:pt>
                <c:pt idx="31">
                  <c:v>4.5716065808823503</c:v>
                </c:pt>
                <c:pt idx="32">
                  <c:v>4.9203919424460398</c:v>
                </c:pt>
                <c:pt idx="33">
                  <c:v>5.0041133454545497</c:v>
                </c:pt>
                <c:pt idx="34">
                  <c:v>4.7865431999999997</c:v>
                </c:pt>
                <c:pt idx="35">
                  <c:v>4.7119664874552001</c:v>
                </c:pt>
                <c:pt idx="36">
                  <c:v>4.8251251094890497</c:v>
                </c:pt>
                <c:pt idx="37">
                  <c:v>4.7560027272727297</c:v>
                </c:pt>
                <c:pt idx="38">
                  <c:v>4.01843700361011</c:v>
                </c:pt>
                <c:pt idx="39">
                  <c:v>1.4482034602076099</c:v>
                </c:pt>
                <c:pt idx="40">
                  <c:v>1.9953222413793099</c:v>
                </c:pt>
                <c:pt idx="41">
                  <c:v>1.9608587628866001</c:v>
                </c:pt>
                <c:pt idx="42">
                  <c:v>1.95607037288136</c:v>
                </c:pt>
                <c:pt idx="43">
                  <c:v>2.2047283387622199</c:v>
                </c:pt>
                <c:pt idx="44">
                  <c:v>2.4053005825242701</c:v>
                </c:pt>
                <c:pt idx="45">
                  <c:v>2.0062437111801201</c:v>
                </c:pt>
                <c:pt idx="46">
                  <c:v>1.7874861809816001</c:v>
                </c:pt>
                <c:pt idx="47">
                  <c:v>1.8990765749235501</c:v>
                </c:pt>
                <c:pt idx="48">
                  <c:v>1.9057926645768</c:v>
                </c:pt>
                <c:pt idx="49">
                  <c:v>1.97895690851735</c:v>
                </c:pt>
                <c:pt idx="50">
                  <c:v>2.1231654545454499</c:v>
                </c:pt>
                <c:pt idx="51">
                  <c:v>2.2413282120253202</c:v>
                </c:pt>
                <c:pt idx="52">
                  <c:v>2.3523481761006302</c:v>
                </c:pt>
                <c:pt idx="53">
                  <c:v>2.4254124074074102</c:v>
                </c:pt>
                <c:pt idx="54">
                  <c:v>2.7260028923076902</c:v>
                </c:pt>
                <c:pt idx="55">
                  <c:v>2.8735128220858899</c:v>
                </c:pt>
                <c:pt idx="56">
                  <c:v>2.9380313479623799</c:v>
                </c:pt>
                <c:pt idx="57">
                  <c:v>3.1610914195583599</c:v>
                </c:pt>
                <c:pt idx="58">
                  <c:v>2.7139287220447299</c:v>
                </c:pt>
                <c:pt idx="59">
                  <c:v>2.6405792971245998</c:v>
                </c:pt>
                <c:pt idx="60">
                  <c:v>2.83308006430868</c:v>
                </c:pt>
                <c:pt idx="61">
                  <c:v>3.1707936451612899</c:v>
                </c:pt>
                <c:pt idx="62">
                  <c:v>3.0980554397394102</c:v>
                </c:pt>
                <c:pt idx="63">
                  <c:v>3.14773558333333</c:v>
                </c:pt>
                <c:pt idx="64">
                  <c:v>3.4089698338870398</c:v>
                </c:pt>
                <c:pt idx="65">
                  <c:v>3.4100316326530602</c:v>
                </c:pt>
                <c:pt idx="66">
                  <c:v>3.5665766666666698</c:v>
                </c:pt>
                <c:pt idx="67">
                  <c:v>3.4611790624999998</c:v>
                </c:pt>
                <c:pt idx="68">
                  <c:v>3.6817451999999999</c:v>
                </c:pt>
                <c:pt idx="69">
                  <c:v>3.83162876404494</c:v>
                </c:pt>
                <c:pt idx="70">
                  <c:v>3.7936772727272698</c:v>
                </c:pt>
                <c:pt idx="71">
                  <c:v>3.6476419245282998</c:v>
                </c:pt>
                <c:pt idx="72">
                  <c:v>3.9840863813229599</c:v>
                </c:pt>
                <c:pt idx="73">
                  <c:v>3.8365276264591399</c:v>
                </c:pt>
                <c:pt idx="74">
                  <c:v>3.7700251750972802</c:v>
                </c:pt>
                <c:pt idx="75">
                  <c:v>3.7008054474708199</c:v>
                </c:pt>
                <c:pt idx="76">
                  <c:v>3.66659172</c:v>
                </c:pt>
                <c:pt idx="77">
                  <c:v>3.6510325301204798</c:v>
                </c:pt>
                <c:pt idx="78">
                  <c:v>3.5626064604811001</c:v>
                </c:pt>
                <c:pt idx="79">
                  <c:v>3.4566319349315102</c:v>
                </c:pt>
                <c:pt idx="80">
                  <c:v>3.3589373287671198</c:v>
                </c:pt>
                <c:pt idx="81">
                  <c:v>3.46904096989967</c:v>
                </c:pt>
                <c:pt idx="82">
                  <c:v>3.1430176333333302</c:v>
                </c:pt>
                <c:pt idx="83">
                  <c:v>2.6962662499999999</c:v>
                </c:pt>
                <c:pt idx="84">
                  <c:v>2.86871513651877</c:v>
                </c:pt>
                <c:pt idx="85">
                  <c:v>3.0483998644067798</c:v>
                </c:pt>
                <c:pt idx="86">
                  <c:v>2.8416691089108901</c:v>
                </c:pt>
                <c:pt idx="87">
                  <c:v>3.08946285714286</c:v>
                </c:pt>
                <c:pt idx="88">
                  <c:v>2.9874274917491799</c:v>
                </c:pt>
                <c:pt idx="89">
                  <c:v>2.9536652103559899</c:v>
                </c:pt>
                <c:pt idx="90">
                  <c:v>3.1724072847682101</c:v>
                </c:pt>
                <c:pt idx="91">
                  <c:v>2.9836329440789502</c:v>
                </c:pt>
                <c:pt idx="92">
                  <c:v>3.04773591666667</c:v>
                </c:pt>
                <c:pt idx="93">
                  <c:v>3.1508875675675698</c:v>
                </c:pt>
                <c:pt idx="94">
                  <c:v>2.9306800000000002</c:v>
                </c:pt>
                <c:pt idx="95">
                  <c:v>2.9216600000000001</c:v>
                </c:pt>
                <c:pt idx="96">
                  <c:v>2.8293849999999998</c:v>
                </c:pt>
                <c:pt idx="97">
                  <c:v>2.6039099999999999</c:v>
                </c:pt>
                <c:pt idx="98">
                  <c:v>2.8892699999999998</c:v>
                </c:pt>
                <c:pt idx="99">
                  <c:v>2.99376</c:v>
                </c:pt>
                <c:pt idx="100">
                  <c:v>3.0336500000000002</c:v>
                </c:pt>
                <c:pt idx="101">
                  <c:v>3.0641799999999999</c:v>
                </c:pt>
                <c:pt idx="102">
                  <c:v>3.2067000000000001</c:v>
                </c:pt>
                <c:pt idx="103">
                  <c:v>3.2414200000000002</c:v>
                </c:pt>
                <c:pt idx="104">
                  <c:v>3.3482799999999999</c:v>
                </c:pt>
                <c:pt idx="105">
                  <c:v>3.4551400000000001</c:v>
                </c:pt>
                <c:pt idx="106">
                  <c:v>3.5015399999999999</c:v>
                </c:pt>
                <c:pt idx="107">
                  <c:v>3.3294000000000001</c:v>
                </c:pt>
                <c:pt idx="108">
                  <c:v>3.4367999999999999</c:v>
                </c:pt>
                <c:pt idx="109">
                  <c:v>3.4725999999999999</c:v>
                </c:pt>
                <c:pt idx="110">
                  <c:v>3.5961750000000001</c:v>
                </c:pt>
                <c:pt idx="111">
                  <c:v>3.47376</c:v>
                </c:pt>
                <c:pt idx="112">
                  <c:v>3.291925</c:v>
                </c:pt>
                <c:pt idx="113">
                  <c:v>3.1442399999999999</c:v>
                </c:pt>
                <c:pt idx="114">
                  <c:v>2.9552149999999999</c:v>
                </c:pt>
                <c:pt idx="115">
                  <c:v>2.6584500000000002</c:v>
                </c:pt>
                <c:pt idx="116">
                  <c:v>2.7234600000000002</c:v>
                </c:pt>
                <c:pt idx="117">
                  <c:v>2.8668</c:v>
                </c:pt>
                <c:pt idx="118">
                  <c:v>2.58012</c:v>
                </c:pt>
                <c:pt idx="119">
                  <c:v>2.5250699999999999</c:v>
                </c:pt>
                <c:pt idx="120">
                  <c:v>2.1442700000000001</c:v>
                </c:pt>
              </c:numCache>
            </c:numRef>
          </c:yVal>
          <c:smooth val="1"/>
        </c:ser>
        <c:axId val="136565120"/>
        <c:axId val="136566656"/>
      </c:scatterChart>
      <c:valAx>
        <c:axId val="136565120"/>
        <c:scaling>
          <c:orientation val="minMax"/>
          <c:max val="42350"/>
          <c:min val="3855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\-m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66656"/>
        <c:crosses val="autoZero"/>
        <c:crossBetween val="midCat"/>
        <c:majorUnit val="365"/>
        <c:minorUnit val="30"/>
      </c:valAx>
      <c:valAx>
        <c:axId val="136566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6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695640317687546E-2"/>
          <c:y val="0.91241679424012356"/>
          <c:w val="0.84524894690621144"/>
          <c:h val="8.468874264324506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aseline="0"/>
              <a:t>Vessel Demolition Price</a:t>
            </a:r>
            <a:endParaRPr lang="zh-CN" altLang="en-US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1"/>
          <c:order val="0"/>
          <c:tx>
            <c:v>Far East Capesize/Panamax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Prices'!$B$5:$B$125</c:f>
              <c:numCache>
                <c:formatCode>0.00</c:formatCode>
                <c:ptCount val="121"/>
                <c:pt idx="0">
                  <c:v>260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  <c:pt idx="4">
                  <c:v>260</c:v>
                </c:pt>
                <c:pt idx="5">
                  <c:v>260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225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290</c:v>
                </c:pt>
                <c:pt idx="33">
                  <c:v>370</c:v>
                </c:pt>
                <c:pt idx="34">
                  <c:v>370</c:v>
                </c:pt>
                <c:pt idx="35">
                  <c:v>370</c:v>
                </c:pt>
                <c:pt idx="36">
                  <c:v>370</c:v>
                </c:pt>
                <c:pt idx="37">
                  <c:v>450</c:v>
                </c:pt>
                <c:pt idx="38">
                  <c:v>450</c:v>
                </c:pt>
                <c:pt idx="39">
                  <c:v>170</c:v>
                </c:pt>
                <c:pt idx="40">
                  <c:v>190</c:v>
                </c:pt>
                <c:pt idx="41">
                  <c:v>200</c:v>
                </c:pt>
                <c:pt idx="42">
                  <c:v>215</c:v>
                </c:pt>
                <c:pt idx="43">
                  <c:v>265</c:v>
                </c:pt>
                <c:pt idx="44">
                  <c:v>230</c:v>
                </c:pt>
                <c:pt idx="45">
                  <c:v>200</c:v>
                </c:pt>
                <c:pt idx="46">
                  <c:v>240</c:v>
                </c:pt>
                <c:pt idx="47">
                  <c:v>260</c:v>
                </c:pt>
                <c:pt idx="48">
                  <c:v>280</c:v>
                </c:pt>
                <c:pt idx="49">
                  <c:v>280</c:v>
                </c:pt>
                <c:pt idx="50">
                  <c:v>260</c:v>
                </c:pt>
                <c:pt idx="51">
                  <c:v>260</c:v>
                </c:pt>
                <c:pt idx="52">
                  <c:v>280</c:v>
                </c:pt>
                <c:pt idx="53">
                  <c:v>305</c:v>
                </c:pt>
                <c:pt idx="54">
                  <c:v>320</c:v>
                </c:pt>
                <c:pt idx="55">
                  <c:v>350</c:v>
                </c:pt>
                <c:pt idx="56">
                  <c:v>350</c:v>
                </c:pt>
                <c:pt idx="57">
                  <c:v>415</c:v>
                </c:pt>
                <c:pt idx="58">
                  <c:v>360</c:v>
                </c:pt>
                <c:pt idx="59">
                  <c:v>335</c:v>
                </c:pt>
                <c:pt idx="60">
                  <c:v>340</c:v>
                </c:pt>
                <c:pt idx="61">
                  <c:v>350</c:v>
                </c:pt>
                <c:pt idx="62">
                  <c:v>350</c:v>
                </c:pt>
                <c:pt idx="63">
                  <c:v>380</c:v>
                </c:pt>
                <c:pt idx="64">
                  <c:v>420</c:v>
                </c:pt>
                <c:pt idx="65">
                  <c:v>420</c:v>
                </c:pt>
                <c:pt idx="66">
                  <c:v>445</c:v>
                </c:pt>
                <c:pt idx="67">
                  <c:v>465</c:v>
                </c:pt>
                <c:pt idx="68">
                  <c:v>440</c:v>
                </c:pt>
                <c:pt idx="69">
                  <c:v>450</c:v>
                </c:pt>
                <c:pt idx="70">
                  <c:v>455</c:v>
                </c:pt>
                <c:pt idx="71">
                  <c:v>465</c:v>
                </c:pt>
                <c:pt idx="72">
                  <c:v>460</c:v>
                </c:pt>
                <c:pt idx="73">
                  <c:v>465</c:v>
                </c:pt>
                <c:pt idx="74">
                  <c:v>460</c:v>
                </c:pt>
                <c:pt idx="75">
                  <c:v>400</c:v>
                </c:pt>
                <c:pt idx="76">
                  <c:v>400</c:v>
                </c:pt>
                <c:pt idx="77">
                  <c:v>430</c:v>
                </c:pt>
                <c:pt idx="78">
                  <c:v>440</c:v>
                </c:pt>
                <c:pt idx="79">
                  <c:v>410</c:v>
                </c:pt>
                <c:pt idx="80">
                  <c:v>430</c:v>
                </c:pt>
                <c:pt idx="81">
                  <c:v>420</c:v>
                </c:pt>
                <c:pt idx="82">
                  <c:v>390</c:v>
                </c:pt>
                <c:pt idx="83">
                  <c:v>345</c:v>
                </c:pt>
                <c:pt idx="84">
                  <c:v>340</c:v>
                </c:pt>
                <c:pt idx="85">
                  <c:v>320</c:v>
                </c:pt>
                <c:pt idx="86">
                  <c:v>330</c:v>
                </c:pt>
                <c:pt idx="87">
                  <c:v>355</c:v>
                </c:pt>
                <c:pt idx="88">
                  <c:v>385</c:v>
                </c:pt>
                <c:pt idx="89">
                  <c:v>370</c:v>
                </c:pt>
                <c:pt idx="90">
                  <c:v>400</c:v>
                </c:pt>
                <c:pt idx="91">
                  <c:v>400</c:v>
                </c:pt>
                <c:pt idx="92">
                  <c:v>375</c:v>
                </c:pt>
                <c:pt idx="93">
                  <c:v>365</c:v>
                </c:pt>
                <c:pt idx="94">
                  <c:v>325</c:v>
                </c:pt>
                <c:pt idx="95">
                  <c:v>310</c:v>
                </c:pt>
                <c:pt idx="96">
                  <c:v>335</c:v>
                </c:pt>
                <c:pt idx="97">
                  <c:v>345</c:v>
                </c:pt>
                <c:pt idx="98">
                  <c:v>365</c:v>
                </c:pt>
                <c:pt idx="99">
                  <c:v>365</c:v>
                </c:pt>
                <c:pt idx="100">
                  <c:v>360</c:v>
                </c:pt>
                <c:pt idx="101">
                  <c:v>355</c:v>
                </c:pt>
                <c:pt idx="102">
                  <c:v>345</c:v>
                </c:pt>
                <c:pt idx="103">
                  <c:v>330</c:v>
                </c:pt>
                <c:pt idx="104">
                  <c:v>330</c:v>
                </c:pt>
                <c:pt idx="105">
                  <c:v>330</c:v>
                </c:pt>
                <c:pt idx="106">
                  <c:v>320</c:v>
                </c:pt>
                <c:pt idx="107">
                  <c:v>320</c:v>
                </c:pt>
                <c:pt idx="108">
                  <c:v>320</c:v>
                </c:pt>
                <c:pt idx="109">
                  <c:v>290</c:v>
                </c:pt>
                <c:pt idx="110">
                  <c:v>280</c:v>
                </c:pt>
                <c:pt idx="111">
                  <c:v>275</c:v>
                </c:pt>
                <c:pt idx="112">
                  <c:v>250</c:v>
                </c:pt>
                <c:pt idx="113">
                  <c:v>235</c:v>
                </c:pt>
                <c:pt idx="114">
                  <c:v>225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150</c:v>
                </c:pt>
              </c:numCache>
            </c:numRef>
          </c:yVal>
          <c:smooth val="1"/>
        </c:ser>
        <c:ser>
          <c:idx val="2"/>
          <c:order val="1"/>
          <c:tx>
            <c:v>Indian Sub Continent Capesize/Panamax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xVal>
          <c:yVal>
            <c:numRef>
              <c:f>' Demolition Prices'!$C$5:$C$125</c:f>
              <c:numCache>
                <c:formatCode>0.00</c:formatCode>
                <c:ptCount val="121"/>
                <c:pt idx="0">
                  <c:v>280</c:v>
                </c:pt>
                <c:pt idx="1">
                  <c:v>280</c:v>
                </c:pt>
                <c:pt idx="2">
                  <c:v>355</c:v>
                </c:pt>
                <c:pt idx="3">
                  <c:v>320</c:v>
                </c:pt>
                <c:pt idx="4">
                  <c:v>310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350</c:v>
                </c:pt>
                <c:pt idx="9">
                  <c:v>362</c:v>
                </c:pt>
                <c:pt idx="10">
                  <c:v>360</c:v>
                </c:pt>
                <c:pt idx="11">
                  <c:v>345</c:v>
                </c:pt>
                <c:pt idx="12">
                  <c:v>350</c:v>
                </c:pt>
                <c:pt idx="13">
                  <c:v>355</c:v>
                </c:pt>
                <c:pt idx="14">
                  <c:v>360</c:v>
                </c:pt>
                <c:pt idx="15">
                  <c:v>360</c:v>
                </c:pt>
                <c:pt idx="16">
                  <c:v>400</c:v>
                </c:pt>
                <c:pt idx="17">
                  <c:v>390</c:v>
                </c:pt>
                <c:pt idx="18">
                  <c:v>430</c:v>
                </c:pt>
                <c:pt idx="19">
                  <c:v>430</c:v>
                </c:pt>
                <c:pt idx="20">
                  <c:v>435</c:v>
                </c:pt>
                <c:pt idx="21">
                  <c:v>445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485</c:v>
                </c:pt>
                <c:pt idx="28">
                  <c:v>475</c:v>
                </c:pt>
                <c:pt idx="29">
                  <c:v>470</c:v>
                </c:pt>
                <c:pt idx="30">
                  <c:v>470</c:v>
                </c:pt>
                <c:pt idx="31">
                  <c:v>570</c:v>
                </c:pt>
                <c:pt idx="32">
                  <c:v>630</c:v>
                </c:pt>
                <c:pt idx="33">
                  <c:v>635</c:v>
                </c:pt>
                <c:pt idx="34">
                  <c:v>600</c:v>
                </c:pt>
                <c:pt idx="35">
                  <c:v>620</c:v>
                </c:pt>
                <c:pt idx="36">
                  <c:v>660</c:v>
                </c:pt>
                <c:pt idx="37">
                  <c:v>630</c:v>
                </c:pt>
                <c:pt idx="38">
                  <c:v>530</c:v>
                </c:pt>
                <c:pt idx="39">
                  <c:v>200</c:v>
                </c:pt>
                <c:pt idx="40">
                  <c:v>275</c:v>
                </c:pt>
                <c:pt idx="41">
                  <c:v>270</c:v>
                </c:pt>
                <c:pt idx="42">
                  <c:v>265</c:v>
                </c:pt>
                <c:pt idx="43">
                  <c:v>270</c:v>
                </c:pt>
                <c:pt idx="44">
                  <c:v>285</c:v>
                </c:pt>
                <c:pt idx="45">
                  <c:v>230</c:v>
                </c:pt>
                <c:pt idx="46">
                  <c:v>240</c:v>
                </c:pt>
                <c:pt idx="47">
                  <c:v>260</c:v>
                </c:pt>
                <c:pt idx="48">
                  <c:v>250</c:v>
                </c:pt>
                <c:pt idx="49">
                  <c:v>260</c:v>
                </c:pt>
                <c:pt idx="50">
                  <c:v>280</c:v>
                </c:pt>
                <c:pt idx="51">
                  <c:v>305</c:v>
                </c:pt>
                <c:pt idx="52">
                  <c:v>320</c:v>
                </c:pt>
                <c:pt idx="53">
                  <c:v>330</c:v>
                </c:pt>
                <c:pt idx="54">
                  <c:v>370</c:v>
                </c:pt>
                <c:pt idx="55">
                  <c:v>390</c:v>
                </c:pt>
                <c:pt idx="56">
                  <c:v>400</c:v>
                </c:pt>
                <c:pt idx="57">
                  <c:v>420</c:v>
                </c:pt>
                <c:pt idx="58">
                  <c:v>360</c:v>
                </c:pt>
                <c:pt idx="59">
                  <c:v>350</c:v>
                </c:pt>
                <c:pt idx="60">
                  <c:v>385</c:v>
                </c:pt>
                <c:pt idx="61">
                  <c:v>430</c:v>
                </c:pt>
                <c:pt idx="62">
                  <c:v>420</c:v>
                </c:pt>
                <c:pt idx="63">
                  <c:v>425</c:v>
                </c:pt>
                <c:pt idx="64">
                  <c:v>460</c:v>
                </c:pt>
                <c:pt idx="65">
                  <c:v>460</c:v>
                </c:pt>
                <c:pt idx="66">
                  <c:v>480</c:v>
                </c:pt>
                <c:pt idx="67">
                  <c:v>465</c:v>
                </c:pt>
                <c:pt idx="68">
                  <c:v>495</c:v>
                </c:pt>
                <c:pt idx="69">
                  <c:v>520</c:v>
                </c:pt>
                <c:pt idx="70">
                  <c:v>515</c:v>
                </c:pt>
                <c:pt idx="71">
                  <c:v>495</c:v>
                </c:pt>
                <c:pt idx="72">
                  <c:v>540</c:v>
                </c:pt>
                <c:pt idx="73">
                  <c:v>520</c:v>
                </c:pt>
                <c:pt idx="74">
                  <c:v>510</c:v>
                </c:pt>
                <c:pt idx="75">
                  <c:v>500</c:v>
                </c:pt>
                <c:pt idx="76">
                  <c:v>470</c:v>
                </c:pt>
                <c:pt idx="77">
                  <c:v>460</c:v>
                </c:pt>
                <c:pt idx="78">
                  <c:v>490</c:v>
                </c:pt>
                <c:pt idx="79">
                  <c:v>475</c:v>
                </c:pt>
                <c:pt idx="80">
                  <c:v>460</c:v>
                </c:pt>
                <c:pt idx="81">
                  <c:v>475</c:v>
                </c:pt>
                <c:pt idx="82">
                  <c:v>430</c:v>
                </c:pt>
                <c:pt idx="83">
                  <c:v>360</c:v>
                </c:pt>
                <c:pt idx="84">
                  <c:v>385</c:v>
                </c:pt>
                <c:pt idx="85">
                  <c:v>420</c:v>
                </c:pt>
                <c:pt idx="86">
                  <c:v>395</c:v>
                </c:pt>
                <c:pt idx="87">
                  <c:v>430</c:v>
                </c:pt>
                <c:pt idx="88">
                  <c:v>408</c:v>
                </c:pt>
                <c:pt idx="89">
                  <c:v>410</c:v>
                </c:pt>
                <c:pt idx="90">
                  <c:v>440</c:v>
                </c:pt>
                <c:pt idx="91">
                  <c:v>415</c:v>
                </c:pt>
                <c:pt idx="92">
                  <c:v>425</c:v>
                </c:pt>
                <c:pt idx="93">
                  <c:v>440</c:v>
                </c:pt>
                <c:pt idx="94">
                  <c:v>410</c:v>
                </c:pt>
                <c:pt idx="95">
                  <c:v>395</c:v>
                </c:pt>
                <c:pt idx="96">
                  <c:v>390</c:v>
                </c:pt>
                <c:pt idx="97">
                  <c:v>365</c:v>
                </c:pt>
                <c:pt idx="98">
                  <c:v>405</c:v>
                </c:pt>
                <c:pt idx="99">
                  <c:v>415</c:v>
                </c:pt>
                <c:pt idx="100">
                  <c:v>425</c:v>
                </c:pt>
                <c:pt idx="101">
                  <c:v>430</c:v>
                </c:pt>
                <c:pt idx="102">
                  <c:v>450</c:v>
                </c:pt>
                <c:pt idx="103">
                  <c:v>455</c:v>
                </c:pt>
                <c:pt idx="104">
                  <c:v>470</c:v>
                </c:pt>
                <c:pt idx="105">
                  <c:v>485</c:v>
                </c:pt>
                <c:pt idx="106">
                  <c:v>490</c:v>
                </c:pt>
                <c:pt idx="107">
                  <c:v>465</c:v>
                </c:pt>
                <c:pt idx="108">
                  <c:v>480</c:v>
                </c:pt>
                <c:pt idx="109">
                  <c:v>485</c:v>
                </c:pt>
                <c:pt idx="110">
                  <c:v>495</c:v>
                </c:pt>
                <c:pt idx="111">
                  <c:v>480</c:v>
                </c:pt>
                <c:pt idx="112">
                  <c:v>455</c:v>
                </c:pt>
                <c:pt idx="113">
                  <c:v>440</c:v>
                </c:pt>
                <c:pt idx="114">
                  <c:v>415</c:v>
                </c:pt>
                <c:pt idx="115">
                  <c:v>370</c:v>
                </c:pt>
                <c:pt idx="116">
                  <c:v>380</c:v>
                </c:pt>
                <c:pt idx="117">
                  <c:v>400</c:v>
                </c:pt>
                <c:pt idx="118">
                  <c:v>360</c:v>
                </c:pt>
                <c:pt idx="119">
                  <c:v>365</c:v>
                </c:pt>
                <c:pt idx="120">
                  <c:v>280</c:v>
                </c:pt>
              </c:numCache>
            </c:numRef>
          </c:yVal>
          <c:smooth val="1"/>
        </c:ser>
        <c:axId val="136681728"/>
        <c:axId val="136691712"/>
      </c:scatterChart>
      <c:valAx>
        <c:axId val="136681728"/>
        <c:scaling>
          <c:orientation val="minMax"/>
          <c:max val="42350"/>
          <c:min val="3855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\-m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91712"/>
        <c:crosses val="autoZero"/>
        <c:crossBetween val="midCat"/>
        <c:majorUnit val="365"/>
        <c:minorUnit val="30"/>
      </c:valAx>
      <c:valAx>
        <c:axId val="136691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1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636322608995227E-2"/>
          <c:y val="0.88753318878618226"/>
          <c:w val="0.84524894690621144"/>
          <c:h val="8.468874264324506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Panamax</a:t>
            </a:r>
            <a:r>
              <a:rPr lang="en-US" baseline="0"/>
              <a:t> Scrap Values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' Demolition Prices'!$A$5:$A$125</c:f>
              <c:numCache>
                <c:formatCode>yyyy\-mmm</c:formatCode>
                <c:ptCount val="12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</c:numCache>
            </c:numRef>
          </c:cat>
          <c:val>
            <c:numRef>
              <c:f>' Demolition Prices'!$K$5:$K$125</c:f>
              <c:numCache>
                <c:formatCode>0.00</c:formatCode>
                <c:ptCount val="121"/>
                <c:pt idx="0">
                  <c:v>4.6039600387596904</c:v>
                </c:pt>
                <c:pt idx="1">
                  <c:v>4.3146489393939396</c:v>
                </c:pt>
                <c:pt idx="2">
                  <c:v>4.5202044814814801</c:v>
                </c:pt>
                <c:pt idx="3">
                  <c:v>4.2784640076335902</c:v>
                </c:pt>
                <c:pt idx="4">
                  <c:v>4.4126905555555496</c:v>
                </c:pt>
                <c:pt idx="5">
                  <c:v>4.4068832462686602</c:v>
                </c:pt>
                <c:pt idx="6">
                  <c:v>4.3925528731343304</c:v>
                </c:pt>
                <c:pt idx="7">
                  <c:v>4.31521984615385</c:v>
                </c:pt>
                <c:pt idx="8">
                  <c:v>4.4115007575757597</c:v>
                </c:pt>
                <c:pt idx="9">
                  <c:v>4.55261781538462</c:v>
                </c:pt>
                <c:pt idx="10">
                  <c:v>4.6565312878787903</c:v>
                </c:pt>
                <c:pt idx="11">
                  <c:v>4.3493704838709704</c:v>
                </c:pt>
                <c:pt idx="12">
                  <c:v>4.5384497560975596</c:v>
                </c:pt>
                <c:pt idx="13">
                  <c:v>4.5349406557377101</c:v>
                </c:pt>
                <c:pt idx="14">
                  <c:v>5.0361451612903201</c:v>
                </c:pt>
                <c:pt idx="15">
                  <c:v>5.2250006048387103</c:v>
                </c:pt>
                <c:pt idx="16">
                  <c:v>5.0268099173553704</c:v>
                </c:pt>
                <c:pt idx="17">
                  <c:v>5.2170493495935002</c:v>
                </c:pt>
                <c:pt idx="18">
                  <c:v>5.4179375806451597</c:v>
                </c:pt>
                <c:pt idx="19">
                  <c:v>5.4181808730158698</c:v>
                </c:pt>
                <c:pt idx="20">
                  <c:v>5.4494094094488199</c:v>
                </c:pt>
                <c:pt idx="21">
                  <c:v>5.5647250000000001</c:v>
                </c:pt>
                <c:pt idx="22">
                  <c:v>5.5004090625000002</c:v>
                </c:pt>
                <c:pt idx="23">
                  <c:v>5.4754480000000001</c:v>
                </c:pt>
                <c:pt idx="24">
                  <c:v>6.2221000000000002</c:v>
                </c:pt>
                <c:pt idx="25">
                  <c:v>6.4745855118110196</c:v>
                </c:pt>
                <c:pt idx="26">
                  <c:v>6.4304006201550399</c:v>
                </c:pt>
                <c:pt idx="27">
                  <c:v>5.9971518461538498</c:v>
                </c:pt>
                <c:pt idx="28">
                  <c:v>5.9303377099236601</c:v>
                </c:pt>
                <c:pt idx="29">
                  <c:v>5.9275596992481203</c:v>
                </c:pt>
                <c:pt idx="30">
                  <c:v>5.8050551449275396</c:v>
                </c:pt>
                <c:pt idx="31">
                  <c:v>7.7576856617647101</c:v>
                </c:pt>
                <c:pt idx="32">
                  <c:v>8.3742906666666705</c:v>
                </c:pt>
                <c:pt idx="33">
                  <c:v>8.5001150735294093</c:v>
                </c:pt>
                <c:pt idx="34">
                  <c:v>8.1032246715328498</c:v>
                </c:pt>
                <c:pt idx="35">
                  <c:v>7.9804485401459804</c:v>
                </c:pt>
                <c:pt idx="36">
                  <c:v>8.0906482608695605</c:v>
                </c:pt>
                <c:pt idx="37">
                  <c:v>7.9727529197080296</c:v>
                </c:pt>
                <c:pt idx="38">
                  <c:v>6.75828043478261</c:v>
                </c:pt>
                <c:pt idx="39">
                  <c:v>2.46697163120567</c:v>
                </c:pt>
                <c:pt idx="40">
                  <c:v>3.3911634482758601</c:v>
                </c:pt>
                <c:pt idx="41">
                  <c:v>3.3595266442953</c:v>
                </c:pt>
                <c:pt idx="42">
                  <c:v>3.36698046357616</c:v>
                </c:pt>
                <c:pt idx="43">
                  <c:v>3.7510342105263201</c:v>
                </c:pt>
                <c:pt idx="44">
                  <c:v>4.19533551948052</c:v>
                </c:pt>
                <c:pt idx="45">
                  <c:v>3.4439321428571401</c:v>
                </c:pt>
                <c:pt idx="46">
                  <c:v>3.0768661874999998</c:v>
                </c:pt>
                <c:pt idx="47">
                  <c:v>3.2652457500000001</c:v>
                </c:pt>
                <c:pt idx="48">
                  <c:v>3.27010666666667</c:v>
                </c:pt>
                <c:pt idx="49">
                  <c:v>3.3911204907975501</c:v>
                </c:pt>
                <c:pt idx="50">
                  <c:v>3.6418078443113799</c:v>
                </c:pt>
                <c:pt idx="51">
                  <c:v>3.83341745454545</c:v>
                </c:pt>
                <c:pt idx="52">
                  <c:v>4.0207450887574003</c:v>
                </c:pt>
                <c:pt idx="53">
                  <c:v>4.14356541176471</c:v>
                </c:pt>
                <c:pt idx="54">
                  <c:v>4.6525738095238101</c:v>
                </c:pt>
                <c:pt idx="55">
                  <c:v>4.9040642857142904</c:v>
                </c:pt>
                <c:pt idx="56">
                  <c:v>5.14887946745562</c:v>
                </c:pt>
                <c:pt idx="57">
                  <c:v>5.4201187272727296</c:v>
                </c:pt>
                <c:pt idx="58">
                  <c:v>4.6588202424242402</c:v>
                </c:pt>
                <c:pt idx="59">
                  <c:v>4.5329061818181797</c:v>
                </c:pt>
                <c:pt idx="60">
                  <c:v>4.8326958641975297</c:v>
                </c:pt>
                <c:pt idx="61">
                  <c:v>5.4167393788819904</c:v>
                </c:pt>
                <c:pt idx="62">
                  <c:v>5.2969513043478296</c:v>
                </c:pt>
                <c:pt idx="63">
                  <c:v>5.3492995161290304</c:v>
                </c:pt>
                <c:pt idx="64">
                  <c:v>5.7898300645161296</c:v>
                </c:pt>
                <c:pt idx="65">
                  <c:v>5.8009920805369104</c:v>
                </c:pt>
                <c:pt idx="66">
                  <c:v>6.0628413422818799</c:v>
                </c:pt>
                <c:pt idx="67">
                  <c:v>5.8733775503355696</c:v>
                </c:pt>
                <c:pt idx="68">
                  <c:v>6.2550557142857102</c:v>
                </c:pt>
                <c:pt idx="69">
                  <c:v>6.6042971428571402</c:v>
                </c:pt>
                <c:pt idx="70">
                  <c:v>6.5414058156028396</c:v>
                </c:pt>
                <c:pt idx="71">
                  <c:v>6.3508794326241098</c:v>
                </c:pt>
                <c:pt idx="72">
                  <c:v>6.8482916546762604</c:v>
                </c:pt>
                <c:pt idx="73">
                  <c:v>6.6371933333333297</c:v>
                </c:pt>
                <c:pt idx="74">
                  <c:v>6.4836625531914898</c:v>
                </c:pt>
                <c:pt idx="75">
                  <c:v>6.40523834532374</c:v>
                </c:pt>
                <c:pt idx="76">
                  <c:v>6.3876601908396902</c:v>
                </c:pt>
                <c:pt idx="77">
                  <c:v>6.3215675555555597</c:v>
                </c:pt>
                <c:pt idx="78">
                  <c:v>6.1173638686131397</c:v>
                </c:pt>
                <c:pt idx="79">
                  <c:v>5.9300976277372301</c:v>
                </c:pt>
                <c:pt idx="80">
                  <c:v>5.7877312230215798</c:v>
                </c:pt>
                <c:pt idx="81">
                  <c:v>6.0792583211678801</c:v>
                </c:pt>
                <c:pt idx="82">
                  <c:v>5.3476902222222202</c:v>
                </c:pt>
                <c:pt idx="83">
                  <c:v>4.6310321691176499</c:v>
                </c:pt>
                <c:pt idx="84">
                  <c:v>5.0478355882352899</c:v>
                </c:pt>
                <c:pt idx="85">
                  <c:v>5.1800483823529397</c:v>
                </c:pt>
                <c:pt idx="86">
                  <c:v>4.8603187050359704</c:v>
                </c:pt>
                <c:pt idx="87">
                  <c:v>5.3280672916666703</c:v>
                </c:pt>
                <c:pt idx="88">
                  <c:v>5.0558259310344802</c:v>
                </c:pt>
                <c:pt idx="89">
                  <c:v>5.0636628767123302</c:v>
                </c:pt>
                <c:pt idx="90">
                  <c:v>5.4000500662251696</c:v>
                </c:pt>
                <c:pt idx="91">
                  <c:v>5.0767911920529798</c:v>
                </c:pt>
                <c:pt idx="92">
                  <c:v>5.1988481543624196</c:v>
                </c:pt>
                <c:pt idx="93">
                  <c:v>5.37325904761905</c:v>
                </c:pt>
                <c:pt idx="94">
                  <c:v>5.0924649999999998</c:v>
                </c:pt>
                <c:pt idx="95">
                  <c:v>5.0360300000000002</c:v>
                </c:pt>
                <c:pt idx="96">
                  <c:v>4.92</c:v>
                </c:pt>
                <c:pt idx="97">
                  <c:v>4.41723</c:v>
                </c:pt>
                <c:pt idx="98">
                  <c:v>4.9013099999999996</c:v>
                </c:pt>
                <c:pt idx="99">
                  <c:v>5.0223300000000002</c:v>
                </c:pt>
                <c:pt idx="100">
                  <c:v>5.2391399999999999</c:v>
                </c:pt>
                <c:pt idx="101">
                  <c:v>5.1789199999999997</c:v>
                </c:pt>
                <c:pt idx="102">
                  <c:v>5.4198000000000004</c:v>
                </c:pt>
                <c:pt idx="103">
                  <c:v>5.4331550000000002</c:v>
                </c:pt>
                <c:pt idx="104">
                  <c:v>5.6122699999999996</c:v>
                </c:pt>
                <c:pt idx="105">
                  <c:v>5.791385</c:v>
                </c:pt>
                <c:pt idx="106">
                  <c:v>5.8437400000000004</c:v>
                </c:pt>
                <c:pt idx="107">
                  <c:v>5.535825</c:v>
                </c:pt>
                <c:pt idx="108">
                  <c:v>5.7144000000000004</c:v>
                </c:pt>
                <c:pt idx="109">
                  <c:v>5.7739250000000002</c:v>
                </c:pt>
                <c:pt idx="110">
                  <c:v>5.8776299999999999</c:v>
                </c:pt>
                <c:pt idx="111">
                  <c:v>5.6884800000000002</c:v>
                </c:pt>
                <c:pt idx="112">
                  <c:v>5.4445600000000001</c:v>
                </c:pt>
                <c:pt idx="113">
                  <c:v>5.1783599999999996</c:v>
                </c:pt>
                <c:pt idx="114">
                  <c:v>4.8774949999999997</c:v>
                </c:pt>
                <c:pt idx="115">
                  <c:v>4.34232</c:v>
                </c:pt>
                <c:pt idx="116">
                  <c:v>4.58094</c:v>
                </c:pt>
                <c:pt idx="117">
                  <c:v>4.8745900000000004</c:v>
                </c:pt>
                <c:pt idx="118">
                  <c:v>4.2285599999999999</c:v>
                </c:pt>
                <c:pt idx="119">
                  <c:v>4.6544999999999996</c:v>
                </c:pt>
                <c:pt idx="120">
                  <c:v>3.8477199999999998</c:v>
                </c:pt>
              </c:numCache>
            </c:numRef>
          </c:val>
        </c:ser>
        <c:marker val="1"/>
        <c:axId val="136694400"/>
        <c:axId val="139137024"/>
      </c:lineChart>
      <c:dateAx>
        <c:axId val="136694400"/>
        <c:scaling>
          <c:orientation val="minMax"/>
        </c:scaling>
        <c:axPos val="b"/>
        <c:numFmt formatCode="yyyy\-mmm" sourceLinked="1"/>
        <c:tickLblPos val="nextTo"/>
        <c:crossAx val="139137024"/>
        <c:crosses val="autoZero"/>
        <c:auto val="1"/>
        <c:lblOffset val="100"/>
      </c:dateAx>
      <c:valAx>
        <c:axId val="139137024"/>
        <c:scaling>
          <c:orientation val="minMax"/>
        </c:scaling>
        <c:axPos val="l"/>
        <c:majorGridlines/>
        <c:numFmt formatCode="0.00" sourceLinked="1"/>
        <c:tickLblPos val="nextTo"/>
        <c:crossAx val="13669440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Vega</a:t>
            </a:r>
            <a:r>
              <a:rPr lang="en-US" baseline="0"/>
              <a:t> of Abandonment </a:t>
            </a:r>
          </a:p>
          <a:p>
            <a:pPr>
              <a:defRPr/>
            </a:pPr>
            <a:r>
              <a:rPr lang="en-US" baseline="0"/>
              <a:t>Threshold V and ROV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Vegas!$A$17</c:f>
              <c:strCache>
                <c:ptCount val="1"/>
                <c:pt idx="0">
                  <c:v>V2*</c:v>
                </c:pt>
              </c:strCache>
            </c:strRef>
          </c:tx>
          <c:cat>
            <c:numRef>
              <c:f>Vegas!$B$6:$H$6</c:f>
              <c:numCache>
                <c:formatCode>0.00</c:formatCode>
                <c:ptCount val="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Vegas!$B$17:$H$17</c:f>
              <c:numCache>
                <c:formatCode>0.0000</c:formatCode>
                <c:ptCount val="7"/>
                <c:pt idx="0">
                  <c:v>1.4446520116316002</c:v>
                </c:pt>
                <c:pt idx="1">
                  <c:v>1.4242750264762014</c:v>
                </c:pt>
                <c:pt idx="2">
                  <c:v>1.3667651580639948</c:v>
                </c:pt>
                <c:pt idx="3">
                  <c:v>1.2813774956505382</c:v>
                </c:pt>
                <c:pt idx="4">
                  <c:v>1.1794466466005864</c:v>
                </c:pt>
                <c:pt idx="5">
                  <c:v>1.0712177085772745</c:v>
                </c:pt>
                <c:pt idx="6">
                  <c:v>0.96427781729643314</c:v>
                </c:pt>
              </c:numCache>
            </c:numRef>
          </c:val>
        </c:ser>
        <c:ser>
          <c:idx val="1"/>
          <c:order val="1"/>
          <c:tx>
            <c:strRef>
              <c:f>Vegas!$A$18</c:f>
              <c:strCache>
                <c:ptCount val="1"/>
                <c:pt idx="0">
                  <c:v>ROV2</c:v>
                </c:pt>
              </c:strCache>
            </c:strRef>
          </c:tx>
          <c:cat>
            <c:numRef>
              <c:f>Vegas!$B$6:$H$6</c:f>
              <c:numCache>
                <c:formatCode>0.00</c:formatCode>
                <c:ptCount val="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Vegas!$B$18:$H$18</c:f>
              <c:numCache>
                <c:formatCode>0.0000</c:formatCode>
                <c:ptCount val="7"/>
                <c:pt idx="0">
                  <c:v>0.27124717316167191</c:v>
                </c:pt>
                <c:pt idx="1">
                  <c:v>0.28411786673872097</c:v>
                </c:pt>
                <c:pt idx="2">
                  <c:v>0.3222480732093076</c:v>
                </c:pt>
                <c:pt idx="3">
                  <c:v>0.38390265952168262</c:v>
                </c:pt>
                <c:pt idx="4">
                  <c:v>0.46574107882282356</c:v>
                </c:pt>
                <c:pt idx="5">
                  <c:v>0.56309655894049382</c:v>
                </c:pt>
                <c:pt idx="6">
                  <c:v>0.67079463538883743</c:v>
                </c:pt>
              </c:numCache>
            </c:numRef>
          </c:val>
        </c:ser>
        <c:marker val="1"/>
        <c:axId val="139366784"/>
        <c:axId val="139368704"/>
      </c:lineChart>
      <c:catAx>
        <c:axId val="139366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Scrap Volatility</a:t>
                </a:r>
              </a:p>
            </c:rich>
          </c:tx>
        </c:title>
        <c:numFmt formatCode="0.00" sourceLinked="1"/>
        <c:tickLblPos val="nextTo"/>
        <c:crossAx val="139368704"/>
        <c:crosses val="autoZero"/>
        <c:auto val="1"/>
        <c:lblAlgn val="ctr"/>
        <c:lblOffset val="100"/>
      </c:catAx>
      <c:valAx>
        <c:axId val="139368704"/>
        <c:scaling>
          <c:orientation val="minMax"/>
        </c:scaling>
        <c:axPos val="l"/>
        <c:majorGridlines/>
        <c:numFmt formatCode="0.0000" sourceLinked="1"/>
        <c:tickLblPos val="nextTo"/>
        <c:crossAx val="1393667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2502</xdr:row>
      <xdr:rowOff>76200</xdr:rowOff>
    </xdr:from>
    <xdr:to>
      <xdr:col>5</xdr:col>
      <xdr:colOff>600074</xdr:colOff>
      <xdr:row>2519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204787</xdr:colOff>
      <xdr:row>13</xdr:row>
      <xdr:rowOff>133356</xdr:rowOff>
    </xdr:from>
    <xdr:to>
      <xdr:col>9</xdr:col>
      <xdr:colOff>233362</xdr:colOff>
      <xdr:row>28</xdr:row>
      <xdr:rowOff>19056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648</xdr:row>
      <xdr:rowOff>57150</xdr:rowOff>
    </xdr:from>
    <xdr:to>
      <xdr:col>10</xdr:col>
      <xdr:colOff>514350</xdr:colOff>
      <xdr:row>662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114300</xdr:rowOff>
    </xdr:from>
    <xdr:to>
      <xdr:col>8</xdr:col>
      <xdr:colOff>485775</xdr:colOff>
      <xdr:row>67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142</xdr:row>
      <xdr:rowOff>66675</xdr:rowOff>
    </xdr:from>
    <xdr:to>
      <xdr:col>12</xdr:col>
      <xdr:colOff>285750</xdr:colOff>
      <xdr:row>150</xdr:row>
      <xdr:rowOff>142875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276226</xdr:colOff>
      <xdr:row>117</xdr:row>
      <xdr:rowOff>28576</xdr:rowOff>
    </xdr:from>
    <xdr:to>
      <xdr:col>10</xdr:col>
      <xdr:colOff>295276</xdr:colOff>
      <xdr:row>132</xdr:row>
      <xdr:rowOff>104776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125</xdr:row>
      <xdr:rowOff>161925</xdr:rowOff>
    </xdr:from>
    <xdr:to>
      <xdr:col>14</xdr:col>
      <xdr:colOff>361950</xdr:colOff>
      <xdr:row>143</xdr:row>
      <xdr:rowOff>114299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143</xdr:row>
      <xdr:rowOff>123825</xdr:rowOff>
    </xdr:from>
    <xdr:to>
      <xdr:col>14</xdr:col>
      <xdr:colOff>361950</xdr:colOff>
      <xdr:row>166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130</xdr:row>
      <xdr:rowOff>23812</xdr:rowOff>
    </xdr:from>
    <xdr:to>
      <xdr:col>7</xdr:col>
      <xdr:colOff>76200</xdr:colOff>
      <xdr:row>148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130</xdr:row>
      <xdr:rowOff>9525</xdr:rowOff>
    </xdr:from>
    <xdr:to>
      <xdr:col>14</xdr:col>
      <xdr:colOff>466725</xdr:colOff>
      <xdr:row>148</xdr:row>
      <xdr:rowOff>57150</xdr:rowOff>
    </xdr:to>
    <xdr:graphicFrame macro="">
      <xdr:nvGraphicFramePr>
        <xdr:cNvPr id="5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0</xdr:row>
      <xdr:rowOff>57150</xdr:rowOff>
    </xdr:from>
    <xdr:to>
      <xdr:col>10</xdr:col>
      <xdr:colOff>447675</xdr:colOff>
      <xdr:row>10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9525</xdr:rowOff>
    </xdr:from>
    <xdr:to>
      <xdr:col>8</xdr:col>
      <xdr:colOff>19050</xdr:colOff>
      <xdr:row>35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8"/>
  <sheetViews>
    <sheetView workbookViewId="0">
      <selection activeCell="K5" sqref="K5"/>
    </sheetView>
  </sheetViews>
  <sheetFormatPr defaultColWidth="20.5703125" defaultRowHeight="15"/>
  <cols>
    <col min="1" max="1" width="24.5703125" style="8" customWidth="1"/>
    <col min="2" max="2" width="12.7109375" style="8" customWidth="1"/>
    <col min="3" max="3" width="12.28515625" style="8" customWidth="1"/>
    <col min="4" max="4" width="10.7109375" style="8" customWidth="1"/>
    <col min="5" max="5" width="7.42578125" style="8" customWidth="1"/>
    <col min="6" max="6" width="6" style="8" customWidth="1"/>
    <col min="7" max="7" width="5" style="8" customWidth="1"/>
    <col min="8" max="9" width="11.140625" style="8" customWidth="1"/>
    <col min="10" max="10" width="7.5703125" style="8" customWidth="1"/>
    <col min="11" max="11" width="11.5703125" style="8" customWidth="1"/>
    <col min="12" max="14" width="12.140625" style="8" customWidth="1"/>
    <col min="15" max="16384" width="20.5703125" style="8"/>
  </cols>
  <sheetData>
    <row r="1" spans="1:14">
      <c r="A1" s="5" t="s">
        <v>50</v>
      </c>
    </row>
    <row r="2" spans="1:14">
      <c r="A2" s="52" t="s">
        <v>0</v>
      </c>
      <c r="B2" s="183" t="s">
        <v>1</v>
      </c>
      <c r="C2" s="183" t="s">
        <v>17</v>
      </c>
      <c r="D2" s="183" t="s">
        <v>167</v>
      </c>
      <c r="E2" s="183" t="s">
        <v>2</v>
      </c>
      <c r="F2" s="183" t="s">
        <v>256</v>
      </c>
      <c r="G2" s="183" t="s">
        <v>257</v>
      </c>
      <c r="H2" s="183" t="s">
        <v>38</v>
      </c>
      <c r="I2" s="184" t="s">
        <v>4</v>
      </c>
      <c r="J2" s="183" t="s">
        <v>141</v>
      </c>
      <c r="K2" s="183" t="s">
        <v>142</v>
      </c>
      <c r="L2" s="183" t="s">
        <v>3</v>
      </c>
      <c r="M2" s="183" t="s">
        <v>168</v>
      </c>
      <c r="N2" s="183" t="s">
        <v>168</v>
      </c>
    </row>
    <row r="3" spans="1:14">
      <c r="A3" s="52"/>
      <c r="B3" s="183"/>
      <c r="C3" s="183"/>
      <c r="D3" s="183"/>
      <c r="E3" s="183"/>
      <c r="F3" s="183"/>
      <c r="G3" s="183"/>
      <c r="H3" s="183"/>
      <c r="I3" s="184"/>
      <c r="J3" s="183"/>
      <c r="K3" s="183"/>
      <c r="L3" s="185">
        <v>2015</v>
      </c>
      <c r="M3" s="183" t="s">
        <v>169</v>
      </c>
      <c r="N3" s="186" t="s">
        <v>145</v>
      </c>
    </row>
    <row r="4" spans="1:14">
      <c r="A4" s="52" t="s">
        <v>51</v>
      </c>
      <c r="B4" s="52"/>
      <c r="C4" s="52"/>
      <c r="D4" s="52"/>
      <c r="E4" s="52"/>
      <c r="F4" s="52"/>
      <c r="G4" s="52"/>
      <c r="H4" s="52"/>
      <c r="I4" s="63"/>
      <c r="J4" s="52"/>
      <c r="K4" s="52"/>
      <c r="L4" s="52"/>
      <c r="M4" s="52"/>
      <c r="N4" s="144"/>
    </row>
    <row r="5" spans="1:14">
      <c r="A5" s="8" t="s">
        <v>5</v>
      </c>
      <c r="B5" s="37" t="s">
        <v>9</v>
      </c>
      <c r="C5" s="53">
        <v>74020</v>
      </c>
      <c r="D5" s="53">
        <f>83735-C5</f>
        <v>9715</v>
      </c>
      <c r="E5" s="8">
        <v>2000</v>
      </c>
      <c r="F5" s="8">
        <f>2015-E5</f>
        <v>15</v>
      </c>
      <c r="G5" s="8">
        <f>25-F5</f>
        <v>10</v>
      </c>
      <c r="H5" s="146">
        <f>D5*$B$36</f>
        <v>3392580.2631578948</v>
      </c>
      <c r="I5" s="146">
        <f>H5/(1+$B$35)^G5</f>
        <v>1773723.5691204478</v>
      </c>
      <c r="J5" s="146">
        <f>10500*100.5%</f>
        <v>10552.499999999998</v>
      </c>
      <c r="K5" s="146">
        <f>J5*$B$40</f>
        <v>3704939.3835616433</v>
      </c>
      <c r="L5" s="146">
        <f>(K5-$B$42)/$B$35*(1-1/(1+$B$35)^G5)+(H5/(1+$B$35)^G5)</f>
        <v>11227128.132105906</v>
      </c>
      <c r="M5" s="146">
        <v>18730000</v>
      </c>
      <c r="N5" s="147"/>
    </row>
    <row r="6" spans="1:14">
      <c r="A6" s="8" t="s">
        <v>11</v>
      </c>
      <c r="B6" s="37" t="s">
        <v>9</v>
      </c>
      <c r="C6" s="53">
        <v>72119</v>
      </c>
      <c r="D6" s="53">
        <v>9505</v>
      </c>
      <c r="E6" s="8">
        <v>1997</v>
      </c>
      <c r="F6" s="8">
        <f>2015-E6</f>
        <v>18</v>
      </c>
      <c r="G6" s="8">
        <f>25-F6</f>
        <v>7</v>
      </c>
      <c r="H6" s="146">
        <f>D6*$B$36</f>
        <v>3319246.0526315789</v>
      </c>
      <c r="I6" s="146">
        <f>H6/(1+$B$35)^G6</f>
        <v>2108086.9096602169</v>
      </c>
      <c r="J6" s="146">
        <f>10500*97%</f>
        <v>10185</v>
      </c>
      <c r="K6" s="146">
        <f t="shared" ref="K6:K9" si="0">J6*$B$40</f>
        <v>3575911.6438356168</v>
      </c>
      <c r="L6" s="146">
        <f>(K6-$B$42)/$B$35*(1-1/(1+$B$35)^G6)+(H6/(1+$B$35)^G6)</f>
        <v>8634278.7183709498</v>
      </c>
      <c r="M6" s="146">
        <v>11180000</v>
      </c>
      <c r="N6" s="147"/>
    </row>
    <row r="7" spans="1:14">
      <c r="A7" s="8" t="s">
        <v>8</v>
      </c>
      <c r="B7" s="37" t="s">
        <v>9</v>
      </c>
      <c r="C7" s="53">
        <v>76466</v>
      </c>
      <c r="D7" s="53">
        <f>(C7-C5)/((C5-C6)/(D5-D6))+D5</f>
        <v>9985.2051551814839</v>
      </c>
      <c r="E7" s="8">
        <v>2004</v>
      </c>
      <c r="F7" s="8">
        <f>2015-E7</f>
        <v>11</v>
      </c>
      <c r="G7" s="8">
        <f>25-F7</f>
        <v>14</v>
      </c>
      <c r="H7" s="146">
        <f>D7*$B$36</f>
        <v>3486938.7476120605</v>
      </c>
      <c r="I7" s="146">
        <f>H7/(1+$B$35)^G7</f>
        <v>1406508.7768541819</v>
      </c>
      <c r="J7" s="146">
        <f>10500*103%</f>
        <v>10815</v>
      </c>
      <c r="K7" s="146">
        <f t="shared" si="0"/>
        <v>3797102.0547945206</v>
      </c>
      <c r="L7" s="146">
        <f>(K7-$B$42)/$B$35*(1-1/(1+$B$35)^G7)+(H7/(1+$B$35)^G7)</f>
        <v>14047252.211199299</v>
      </c>
      <c r="M7" s="146">
        <v>20600000</v>
      </c>
      <c r="N7" s="147"/>
    </row>
    <row r="8" spans="1:14">
      <c r="A8" s="8" t="s">
        <v>6</v>
      </c>
      <c r="B8" s="37" t="s">
        <v>9</v>
      </c>
      <c r="C8" s="53">
        <v>69268</v>
      </c>
      <c r="D8" s="53">
        <v>9829</v>
      </c>
      <c r="E8" s="8">
        <v>1993</v>
      </c>
      <c r="F8" s="8">
        <f>2015-E8</f>
        <v>22</v>
      </c>
      <c r="G8" s="8">
        <f>25-F8</f>
        <v>3</v>
      </c>
      <c r="H8" s="146">
        <f>D8*$B$36</f>
        <v>3432390.2631578948</v>
      </c>
      <c r="I8" s="146">
        <f>H8/(1+$B$35)^G8</f>
        <v>2825552.6428205813</v>
      </c>
      <c r="J8" s="146">
        <v>8500</v>
      </c>
      <c r="K8" s="146">
        <f t="shared" si="0"/>
        <v>2984315.0684931511</v>
      </c>
      <c r="L8" s="146">
        <f>(K8-$B$42)/$B$35*(1-1/(1+$B$35)^G8)+(H8/(1+$B$35)^G8)</f>
        <v>4426554.8186539002</v>
      </c>
      <c r="M8" s="146">
        <v>5090000</v>
      </c>
      <c r="N8" s="147"/>
    </row>
    <row r="9" spans="1:14">
      <c r="A9" s="8" t="s">
        <v>7</v>
      </c>
      <c r="B9" s="37" t="s">
        <v>10</v>
      </c>
      <c r="C9" s="53">
        <v>46667</v>
      </c>
      <c r="D9" s="53">
        <v>7779</v>
      </c>
      <c r="E9" s="8">
        <v>1998</v>
      </c>
      <c r="F9" s="8">
        <f>2015-E9</f>
        <v>17</v>
      </c>
      <c r="G9" s="8">
        <f>25-F9</f>
        <v>8</v>
      </c>
      <c r="H9" s="146">
        <f>D9*$B$36</f>
        <v>2716508.6842105263</v>
      </c>
      <c r="I9" s="146">
        <f>H9/(1+$B$35)^G9</f>
        <v>1616946.8414982923</v>
      </c>
      <c r="J9" s="146">
        <v>9500</v>
      </c>
      <c r="K9" s="146">
        <f t="shared" si="0"/>
        <v>3335410.9589041099</v>
      </c>
      <c r="L9" s="146">
        <f>(K9-$B$42)/$B$35*(1-1/(1+$B$35)^G9)+(H9/(1+$B$35)^G9)</f>
        <v>7403466.4743090253</v>
      </c>
      <c r="M9" s="146">
        <v>11350000</v>
      </c>
      <c r="N9" s="147"/>
    </row>
    <row r="10" spans="1:14">
      <c r="A10" s="5" t="s">
        <v>34</v>
      </c>
      <c r="C10" s="54">
        <f>SUM(C5:C9)</f>
        <v>338540</v>
      </c>
      <c r="D10" s="54">
        <f>SUM(D5:D9)</f>
        <v>46813.20515518148</v>
      </c>
      <c r="G10" s="5"/>
      <c r="H10" s="148">
        <f>SUM(H5:H9)</f>
        <v>16347664.010769956</v>
      </c>
      <c r="I10" s="148">
        <f>SUM(I5:I9)</f>
        <v>9730818.7399537209</v>
      </c>
      <c r="J10" s="148"/>
      <c r="K10" s="148"/>
      <c r="L10" s="148">
        <f>SUM(L5:L9)</f>
        <v>45738680.354639083</v>
      </c>
      <c r="M10" s="148">
        <f>SUM(M5:M9)</f>
        <v>66950000</v>
      </c>
      <c r="N10" s="147"/>
    </row>
    <row r="11" spans="1:14">
      <c r="A11" s="5" t="s">
        <v>31</v>
      </c>
      <c r="C11" s="53"/>
      <c r="D11" s="53"/>
      <c r="F11" s="5">
        <f t="shared" ref="F11:L11" si="1">AVERAGE(F5:F9)</f>
        <v>16.600000000000001</v>
      </c>
      <c r="G11" s="5">
        <f>AVERAGE(G5:G9)</f>
        <v>8.4</v>
      </c>
      <c r="H11" s="148">
        <f>AVERAGE(H5:H9)</f>
        <v>3269532.8021539911</v>
      </c>
      <c r="I11" s="148">
        <f>AVERAGE(I5:I9)</f>
        <v>1946163.7479907442</v>
      </c>
      <c r="J11" s="148">
        <f>AVERAGE(J5:J9)</f>
        <v>9910.5</v>
      </c>
      <c r="K11" s="148">
        <f>AVERAGE(K5:K9)</f>
        <v>3479535.8219178081</v>
      </c>
      <c r="L11" s="148">
        <f t="shared" si="1"/>
        <v>9147736.0709278174</v>
      </c>
      <c r="M11" s="146"/>
      <c r="N11" s="147"/>
    </row>
    <row r="12" spans="1:14">
      <c r="A12" s="5" t="s">
        <v>275</v>
      </c>
      <c r="C12" s="53"/>
      <c r="D12" s="53"/>
      <c r="F12" s="5"/>
      <c r="H12" s="148"/>
      <c r="I12" s="148"/>
      <c r="J12" s="148"/>
      <c r="K12" s="148"/>
      <c r="L12" s="141">
        <v>3735831.1383161005</v>
      </c>
      <c r="M12" s="146"/>
      <c r="N12" s="147"/>
    </row>
    <row r="13" spans="1:14">
      <c r="A13" s="5" t="s">
        <v>254</v>
      </c>
      <c r="C13" s="53"/>
      <c r="D13" s="53"/>
      <c r="F13" s="5"/>
      <c r="H13" s="148"/>
      <c r="I13" s="148"/>
      <c r="J13" s="148"/>
      <c r="K13" s="148"/>
      <c r="L13" s="216"/>
      <c r="M13" s="146"/>
      <c r="N13" s="147"/>
    </row>
    <row r="14" spans="1:14">
      <c r="A14" s="5" t="s">
        <v>45</v>
      </c>
      <c r="C14" s="53"/>
      <c r="D14" s="53"/>
      <c r="F14" s="5"/>
      <c r="H14" s="148"/>
      <c r="I14" s="148"/>
      <c r="J14" s="148"/>
      <c r="K14" s="148"/>
      <c r="L14" s="146"/>
      <c r="M14" s="146"/>
      <c r="N14" s="147"/>
    </row>
    <row r="15" spans="1:14">
      <c r="A15" s="8" t="s">
        <v>46</v>
      </c>
      <c r="B15" s="55" t="s">
        <v>52</v>
      </c>
      <c r="C15" s="56">
        <v>82000</v>
      </c>
      <c r="D15" s="56" t="s">
        <v>54</v>
      </c>
      <c r="E15" s="8">
        <v>2015</v>
      </c>
      <c r="F15" s="8">
        <v>0</v>
      </c>
      <c r="G15" s="8">
        <v>25</v>
      </c>
      <c r="H15" s="148"/>
      <c r="I15" s="148"/>
      <c r="J15" s="148"/>
      <c r="K15" s="148"/>
      <c r="L15" s="146"/>
      <c r="M15" s="146"/>
      <c r="N15" s="147"/>
    </row>
    <row r="16" spans="1:14">
      <c r="A16" s="8" t="s">
        <v>47</v>
      </c>
      <c r="B16" s="55" t="s">
        <v>52</v>
      </c>
      <c r="C16" s="56">
        <v>82000</v>
      </c>
      <c r="D16" s="56" t="s">
        <v>54</v>
      </c>
      <c r="E16" s="8">
        <v>2016</v>
      </c>
      <c r="F16" s="8">
        <v>0</v>
      </c>
      <c r="G16" s="8">
        <v>25</v>
      </c>
      <c r="H16" s="148"/>
      <c r="I16" s="148"/>
      <c r="J16" s="148"/>
      <c r="K16" s="148"/>
      <c r="L16" s="146"/>
      <c r="M16" s="146"/>
      <c r="N16" s="147"/>
    </row>
    <row r="17" spans="1:14">
      <c r="A17" s="8" t="s">
        <v>48</v>
      </c>
      <c r="B17" s="55" t="s">
        <v>53</v>
      </c>
      <c r="C17" s="56">
        <v>63500</v>
      </c>
      <c r="D17" s="56" t="s">
        <v>54</v>
      </c>
      <c r="E17" s="8">
        <v>2015</v>
      </c>
      <c r="F17" s="8">
        <v>0</v>
      </c>
      <c r="G17" s="8">
        <v>25</v>
      </c>
      <c r="H17" s="148"/>
      <c r="I17" s="148"/>
      <c r="J17" s="148"/>
      <c r="K17" s="148"/>
      <c r="L17" s="146"/>
      <c r="M17" s="146"/>
      <c r="N17" s="147"/>
    </row>
    <row r="18" spans="1:14">
      <c r="A18" s="8" t="s">
        <v>49</v>
      </c>
      <c r="B18" s="55" t="s">
        <v>53</v>
      </c>
      <c r="C18" s="56">
        <v>63500</v>
      </c>
      <c r="D18" s="56" t="s">
        <v>54</v>
      </c>
      <c r="E18" s="8">
        <v>2016</v>
      </c>
      <c r="F18" s="8">
        <v>0</v>
      </c>
      <c r="G18" s="8">
        <v>25</v>
      </c>
      <c r="H18" s="148"/>
      <c r="I18" s="148"/>
      <c r="J18" s="148"/>
      <c r="K18" s="148"/>
      <c r="L18" s="149"/>
      <c r="M18" s="148"/>
      <c r="N18" s="147"/>
    </row>
    <row r="19" spans="1:14">
      <c r="B19" s="37"/>
      <c r="C19" s="54">
        <f>SUM(C15:C18)</f>
        <v>291000</v>
      </c>
      <c r="D19" s="56"/>
      <c r="H19" s="148"/>
      <c r="I19" s="148"/>
      <c r="J19" s="148"/>
      <c r="K19" s="148"/>
      <c r="L19" s="149">
        <v>22428693</v>
      </c>
      <c r="M19" s="148">
        <v>15687490</v>
      </c>
      <c r="N19" s="149">
        <v>22428693</v>
      </c>
    </row>
    <row r="20" spans="1:14">
      <c r="A20" s="5" t="s">
        <v>60</v>
      </c>
      <c r="B20" s="37"/>
      <c r="C20" s="56"/>
      <c r="D20" s="56"/>
      <c r="H20" s="148"/>
      <c r="I20" s="148"/>
      <c r="J20" s="148"/>
      <c r="K20" s="148"/>
      <c r="L20" s="146"/>
      <c r="M20" s="146"/>
      <c r="N20" s="147"/>
    </row>
    <row r="21" spans="1:14">
      <c r="A21" s="8" t="s">
        <v>170</v>
      </c>
      <c r="B21" s="55" t="s">
        <v>55</v>
      </c>
      <c r="C21" s="57">
        <v>34654</v>
      </c>
      <c r="D21" s="57">
        <v>11071</v>
      </c>
      <c r="E21" s="8">
        <v>2001</v>
      </c>
      <c r="F21" s="42">
        <f t="shared" ref="F21:F30" si="2">2015-E21</f>
        <v>14</v>
      </c>
      <c r="G21" s="42">
        <f t="shared" ref="G21:G30" si="3">25-F21</f>
        <v>11</v>
      </c>
      <c r="H21" s="150">
        <f>$B$36*D21</f>
        <v>3866109.7368421052</v>
      </c>
      <c r="I21" s="150">
        <f t="shared" ref="I21:I30" si="4">H21/(1+$B$35)^G21</f>
        <v>1894373.2972405669</v>
      </c>
      <c r="J21" s="150">
        <v>13500</v>
      </c>
      <c r="K21" s="150">
        <f>J21*$B$40</f>
        <v>4739794.520547946</v>
      </c>
      <c r="L21" s="146">
        <f t="shared" ref="L21:L30" si="5">(K21-$B$42)/$B$35*(1-1/(1+$B$35)^G21)+(H21/(1+$B$35)^G21)</f>
        <v>19875508.626070499</v>
      </c>
      <c r="M21" s="146">
        <v>12180000</v>
      </c>
      <c r="N21" s="147"/>
    </row>
    <row r="22" spans="1:14">
      <c r="A22" s="8" t="s">
        <v>40</v>
      </c>
      <c r="B22" s="37" t="s">
        <v>55</v>
      </c>
      <c r="C22" s="56">
        <v>31627</v>
      </c>
      <c r="D22" s="56">
        <v>8519.9</v>
      </c>
      <c r="E22" s="8">
        <v>1990</v>
      </c>
      <c r="F22" s="42">
        <v>24.5</v>
      </c>
      <c r="G22" s="42">
        <f t="shared" si="3"/>
        <v>0.5</v>
      </c>
      <c r="H22" s="150">
        <f t="shared" ref="H22:H30" si="6">$B$36*D22</f>
        <v>2975238.7631578948</v>
      </c>
      <c r="I22" s="150">
        <f t="shared" si="4"/>
        <v>2880312.5314968461</v>
      </c>
      <c r="J22" s="150">
        <v>7500</v>
      </c>
      <c r="K22" s="150">
        <f t="shared" ref="K22:K30" si="7">J22*$B$40</f>
        <v>2633219.1780821919</v>
      </c>
      <c r="L22" s="146">
        <f t="shared" si="5"/>
        <v>3002042.5102868928</v>
      </c>
      <c r="M22" s="146">
        <v>2870000</v>
      </c>
      <c r="N22" s="147"/>
    </row>
    <row r="23" spans="1:14">
      <c r="A23" s="8" t="s">
        <v>63</v>
      </c>
      <c r="B23" s="37" t="s">
        <v>55</v>
      </c>
      <c r="C23" s="56">
        <v>30360</v>
      </c>
      <c r="D23" s="56">
        <v>10581</v>
      </c>
      <c r="E23" s="8">
        <v>1998</v>
      </c>
      <c r="F23" s="42">
        <f t="shared" si="2"/>
        <v>17</v>
      </c>
      <c r="G23" s="42">
        <f t="shared" si="3"/>
        <v>8</v>
      </c>
      <c r="H23" s="150">
        <f t="shared" si="6"/>
        <v>3694996.5789473685</v>
      </c>
      <c r="I23" s="150">
        <f t="shared" si="4"/>
        <v>2199371.9668200836</v>
      </c>
      <c r="J23" s="150">
        <v>9800</v>
      </c>
      <c r="K23" s="150">
        <f t="shared" si="7"/>
        <v>3440739.7260273974</v>
      </c>
      <c r="L23" s="146">
        <f t="shared" si="5"/>
        <v>8622219.1997665241</v>
      </c>
      <c r="M23" s="146">
        <v>6940000</v>
      </c>
      <c r="N23" s="147"/>
    </row>
    <row r="24" spans="1:14">
      <c r="A24" s="8" t="s">
        <v>42</v>
      </c>
      <c r="B24" s="37" t="s">
        <v>56</v>
      </c>
      <c r="C24" s="56">
        <v>33667</v>
      </c>
      <c r="D24" s="57">
        <v>8760.4</v>
      </c>
      <c r="E24" s="8">
        <v>1990</v>
      </c>
      <c r="F24" s="42">
        <v>24.5</v>
      </c>
      <c r="G24" s="42">
        <f t="shared" si="3"/>
        <v>0.5</v>
      </c>
      <c r="H24" s="150">
        <f t="shared" si="6"/>
        <v>3059223.8947368423</v>
      </c>
      <c r="I24" s="150">
        <f t="shared" si="4"/>
        <v>2961618.0824804245</v>
      </c>
      <c r="J24" s="150">
        <v>9500</v>
      </c>
      <c r="K24" s="150">
        <f t="shared" si="7"/>
        <v>3335410.9589041099</v>
      </c>
      <c r="L24" s="146">
        <f t="shared" si="5"/>
        <v>3417731.9592941566</v>
      </c>
      <c r="M24" s="146">
        <v>3020000</v>
      </c>
      <c r="N24" s="147"/>
    </row>
    <row r="25" spans="1:14">
      <c r="A25" s="8" t="s">
        <v>165</v>
      </c>
      <c r="B25" s="37" t="s">
        <v>56</v>
      </c>
      <c r="C25" s="56">
        <v>30007</v>
      </c>
      <c r="D25" s="57">
        <v>8515</v>
      </c>
      <c r="E25" s="8">
        <v>1992</v>
      </c>
      <c r="F25" s="42">
        <f t="shared" si="2"/>
        <v>23</v>
      </c>
      <c r="G25" s="42">
        <f t="shared" si="3"/>
        <v>2</v>
      </c>
      <c r="H25" s="150">
        <f t="shared" si="6"/>
        <v>2973527.6315789474</v>
      </c>
      <c r="I25" s="150">
        <f t="shared" si="4"/>
        <v>2611819.3777708416</v>
      </c>
      <c r="J25" s="150">
        <v>7750</v>
      </c>
      <c r="K25" s="150">
        <f t="shared" si="7"/>
        <v>2720993.1506849318</v>
      </c>
      <c r="L25" s="146">
        <f t="shared" si="5"/>
        <v>3235287.2205569842</v>
      </c>
      <c r="M25" s="146">
        <v>3280000</v>
      </c>
      <c r="N25" s="147"/>
    </row>
    <row r="26" spans="1:14">
      <c r="A26" s="8" t="s">
        <v>41</v>
      </c>
      <c r="B26" s="37" t="s">
        <v>56</v>
      </c>
      <c r="C26" s="56">
        <v>22301</v>
      </c>
      <c r="D26" s="56">
        <v>6710</v>
      </c>
      <c r="E26" s="8">
        <v>1999</v>
      </c>
      <c r="F26" s="42">
        <f t="shared" si="2"/>
        <v>16</v>
      </c>
      <c r="G26" s="42">
        <f t="shared" si="3"/>
        <v>9</v>
      </c>
      <c r="H26" s="150">
        <f t="shared" si="6"/>
        <v>2343202.6315789474</v>
      </c>
      <c r="I26" s="150">
        <f t="shared" si="4"/>
        <v>1307163.9787717636</v>
      </c>
      <c r="J26" s="150">
        <v>10450</v>
      </c>
      <c r="K26" s="150">
        <f t="shared" si="7"/>
        <v>3668952.0547945206</v>
      </c>
      <c r="L26" s="146">
        <f t="shared" si="5"/>
        <v>9829111.1403165832</v>
      </c>
      <c r="M26" s="146">
        <v>5410000</v>
      </c>
      <c r="N26" s="147"/>
    </row>
    <row r="27" spans="1:14">
      <c r="A27" s="8" t="s">
        <v>57</v>
      </c>
      <c r="B27" s="37" t="s">
        <v>56</v>
      </c>
      <c r="C27" s="56">
        <v>23596</v>
      </c>
      <c r="D27" s="56">
        <v>6710</v>
      </c>
      <c r="E27" s="8">
        <v>1993</v>
      </c>
      <c r="F27" s="42">
        <f t="shared" si="2"/>
        <v>22</v>
      </c>
      <c r="G27" s="42">
        <f t="shared" si="3"/>
        <v>3</v>
      </c>
      <c r="H27" s="150">
        <f t="shared" si="6"/>
        <v>2343202.6315789474</v>
      </c>
      <c r="I27" s="150">
        <f t="shared" si="4"/>
        <v>1928930.53548948</v>
      </c>
      <c r="J27" s="150">
        <v>11200</v>
      </c>
      <c r="K27" s="150">
        <f t="shared" si="7"/>
        <v>3932273.9726027399</v>
      </c>
      <c r="L27" s="146">
        <f t="shared" si="5"/>
        <v>6031375.3179910975</v>
      </c>
      <c r="M27" s="146">
        <v>2640000</v>
      </c>
      <c r="N27" s="147"/>
    </row>
    <row r="28" spans="1:14">
      <c r="A28" s="8" t="s">
        <v>43</v>
      </c>
      <c r="B28" s="37" t="s">
        <v>56</v>
      </c>
      <c r="C28" s="57">
        <v>20346</v>
      </c>
      <c r="D28" s="56">
        <v>6710</v>
      </c>
      <c r="E28" s="8">
        <v>1995</v>
      </c>
      <c r="F28" s="42">
        <f t="shared" si="2"/>
        <v>20</v>
      </c>
      <c r="G28" s="42">
        <f t="shared" si="3"/>
        <v>5</v>
      </c>
      <c r="H28" s="150">
        <f t="shared" si="6"/>
        <v>2343202.6315789474</v>
      </c>
      <c r="I28" s="150">
        <f t="shared" si="4"/>
        <v>1694290.0067453268</v>
      </c>
      <c r="J28" s="150">
        <v>7300</v>
      </c>
      <c r="K28" s="150">
        <f t="shared" si="7"/>
        <v>2563000</v>
      </c>
      <c r="L28" s="146">
        <f t="shared" si="5"/>
        <v>2460647.2966295169</v>
      </c>
      <c r="M28" s="146">
        <v>3420000</v>
      </c>
      <c r="N28" s="147"/>
    </row>
    <row r="29" spans="1:14">
      <c r="A29" s="8" t="s">
        <v>58</v>
      </c>
      <c r="B29" s="37" t="s">
        <v>62</v>
      </c>
      <c r="C29" s="57">
        <v>18253</v>
      </c>
      <c r="D29" s="57">
        <v>6026</v>
      </c>
      <c r="E29" s="8">
        <v>1990</v>
      </c>
      <c r="F29" s="42">
        <v>24.5</v>
      </c>
      <c r="G29" s="42">
        <f t="shared" si="3"/>
        <v>0.5</v>
      </c>
      <c r="H29" s="150">
        <f t="shared" si="6"/>
        <v>2104342.6315789474</v>
      </c>
      <c r="I29" s="150">
        <f t="shared" si="4"/>
        <v>2037202.7036467558</v>
      </c>
      <c r="J29" s="150">
        <v>11500</v>
      </c>
      <c r="K29" s="150">
        <f t="shared" si="7"/>
        <v>4037602.7397260275</v>
      </c>
      <c r="L29" s="146">
        <f t="shared" si="5"/>
        <v>2827700.4784841733</v>
      </c>
      <c r="M29" s="146">
        <v>1960000</v>
      </c>
      <c r="N29" s="147"/>
    </row>
    <row r="30" spans="1:14">
      <c r="A30" s="8" t="s">
        <v>44</v>
      </c>
      <c r="B30" s="37" t="s">
        <v>62</v>
      </c>
      <c r="C30" s="57">
        <v>18154</v>
      </c>
      <c r="D30" s="57">
        <v>6269</v>
      </c>
      <c r="E30" s="8">
        <v>1993</v>
      </c>
      <c r="F30" s="42">
        <f t="shared" si="2"/>
        <v>22</v>
      </c>
      <c r="G30" s="42">
        <f t="shared" si="3"/>
        <v>3</v>
      </c>
      <c r="H30" s="150">
        <f t="shared" si="6"/>
        <v>2189200.789473684</v>
      </c>
      <c r="I30" s="150">
        <f t="shared" si="4"/>
        <v>1802155.8162419596</v>
      </c>
      <c r="J30" s="150">
        <v>10000</v>
      </c>
      <c r="K30" s="150">
        <f t="shared" si="7"/>
        <v>3510958.9041095893</v>
      </c>
      <c r="L30" s="146">
        <f t="shared" si="5"/>
        <v>4792848.3291132217</v>
      </c>
      <c r="M30" s="146">
        <v>2480000</v>
      </c>
      <c r="N30" s="147"/>
    </row>
    <row r="31" spans="1:14">
      <c r="A31" s="5" t="s">
        <v>59</v>
      </c>
      <c r="B31" s="37"/>
      <c r="C31" s="58">
        <f>SUM(C21:C30)</f>
        <v>262965</v>
      </c>
      <c r="D31" s="58">
        <f>SUM(D21:D30)</f>
        <v>79872.3</v>
      </c>
      <c r="F31" s="42"/>
      <c r="G31" s="42"/>
      <c r="H31" s="151">
        <f>SUM(H21:H30)</f>
        <v>27892247.921052635</v>
      </c>
      <c r="I31" s="151">
        <f>SUM(I21:I30)</f>
        <v>21317238.29670405</v>
      </c>
      <c r="J31" s="151"/>
      <c r="K31" s="151"/>
      <c r="L31" s="151">
        <f>SUM(L21:L30)</f>
        <v>64094472.078509659</v>
      </c>
      <c r="M31" s="148">
        <f>SUM(M21:M30)</f>
        <v>44200000</v>
      </c>
      <c r="N31" s="147"/>
    </row>
    <row r="32" spans="1:14">
      <c r="A32" s="5" t="s">
        <v>31</v>
      </c>
      <c r="C32" s="53"/>
      <c r="D32" s="53"/>
      <c r="F32" s="59">
        <f>AVERAGE(F21:F30)</f>
        <v>20.75</v>
      </c>
      <c r="G32" s="59">
        <f>AVERAGE(G21:G30)</f>
        <v>4.25</v>
      </c>
      <c r="H32" s="148">
        <f>AVERAGE(H21:H30)</f>
        <v>2789224.7921052636</v>
      </c>
      <c r="I32" s="148"/>
      <c r="J32" s="148">
        <v>9850</v>
      </c>
      <c r="K32" s="148">
        <f>AVERAGE(K21:K30)</f>
        <v>3458294.5205479451</v>
      </c>
      <c r="L32" s="148">
        <f>AVERAGE(L21:L30)</f>
        <v>6409447.2078509657</v>
      </c>
      <c r="M32" s="146"/>
      <c r="N32" s="147"/>
    </row>
    <row r="33" spans="1:15">
      <c r="A33" s="5" t="s">
        <v>275</v>
      </c>
      <c r="C33" s="53"/>
      <c r="D33" s="53"/>
      <c r="F33" s="5"/>
      <c r="H33" s="148"/>
      <c r="I33" s="148"/>
      <c r="J33" s="148"/>
      <c r="K33" s="148"/>
      <c r="L33" s="141">
        <f>'Model Scrap CON '!$B$22*10000000</f>
        <v>8694384.0657543186</v>
      </c>
      <c r="M33" s="146"/>
      <c r="N33" s="147"/>
    </row>
    <row r="34" spans="1:15">
      <c r="A34" s="5"/>
      <c r="C34" s="53"/>
      <c r="D34" s="53"/>
      <c r="F34" s="5"/>
      <c r="H34" s="148"/>
      <c r="I34" s="148"/>
      <c r="J34" s="148"/>
      <c r="K34" s="148"/>
      <c r="L34" s="141"/>
      <c r="M34" s="146"/>
      <c r="N34" s="147"/>
    </row>
    <row r="35" spans="1:15">
      <c r="A35" s="60" t="s">
        <v>144</v>
      </c>
      <c r="B35" s="87">
        <v>6.7000000000000004E-2</v>
      </c>
      <c r="C35" s="188" t="s">
        <v>33</v>
      </c>
      <c r="H35" s="146"/>
      <c r="I35" s="146"/>
      <c r="J35" s="146"/>
      <c r="K35" s="146"/>
      <c r="L35" s="146"/>
      <c r="M35" s="146"/>
      <c r="N35" s="147"/>
      <c r="O35" s="8" t="s">
        <v>20</v>
      </c>
    </row>
    <row r="36" spans="1:15">
      <c r="A36" s="8" t="s">
        <v>97</v>
      </c>
      <c r="B36" s="86">
        <f>' Demolition Prices'!D126</f>
        <v>349.21052631578948</v>
      </c>
      <c r="C36" s="61">
        <f>B36*(D10+D31)</f>
        <v>44239911.931822591</v>
      </c>
      <c r="D36" s="62"/>
      <c r="E36" s="62"/>
      <c r="H36" s="146"/>
      <c r="I36" s="146"/>
      <c r="J36" s="146"/>
      <c r="K36" s="152" t="s">
        <v>12</v>
      </c>
      <c r="L36" s="148">
        <f>L10+L31</f>
        <v>109833152.43314874</v>
      </c>
      <c r="M36" s="148">
        <f>M10+M31</f>
        <v>111150000</v>
      </c>
      <c r="N36" s="149">
        <v>105369275</v>
      </c>
    </row>
    <row r="37" spans="1:15">
      <c r="A37" s="60" t="s">
        <v>255</v>
      </c>
      <c r="B37" s="36">
        <v>14.6</v>
      </c>
      <c r="C37" s="36"/>
      <c r="H37" s="146"/>
      <c r="I37" s="146"/>
      <c r="J37" s="146"/>
      <c r="K37" s="152" t="s">
        <v>258</v>
      </c>
      <c r="L37" s="149">
        <v>19762995</v>
      </c>
      <c r="M37" s="148">
        <v>30847380</v>
      </c>
      <c r="N37" s="149">
        <v>19762995</v>
      </c>
    </row>
    <row r="38" spans="1:15">
      <c r="A38" s="60" t="s">
        <v>37</v>
      </c>
      <c r="B38" s="36">
        <v>5</v>
      </c>
      <c r="C38" s="36"/>
      <c r="H38" s="146"/>
      <c r="I38" s="146"/>
      <c r="J38" s="146"/>
      <c r="K38" s="152" t="s">
        <v>259</v>
      </c>
      <c r="L38" s="149">
        <v>30340897</v>
      </c>
      <c r="M38" s="148">
        <v>32893515</v>
      </c>
      <c r="N38" s="149">
        <v>30340897</v>
      </c>
      <c r="O38" s="84"/>
    </row>
    <row r="39" spans="1:15">
      <c r="A39" s="60" t="s">
        <v>35</v>
      </c>
      <c r="B39" s="36">
        <v>5126</v>
      </c>
      <c r="C39" s="36"/>
      <c r="H39" s="146"/>
      <c r="I39" s="146"/>
      <c r="J39" s="146"/>
      <c r="K39" s="152" t="s">
        <v>13</v>
      </c>
      <c r="L39" s="151">
        <v>55743372</v>
      </c>
      <c r="M39" s="148">
        <v>59936008</v>
      </c>
      <c r="N39" s="149">
        <v>55743372</v>
      </c>
    </row>
    <row r="40" spans="1:15">
      <c r="A40" s="60" t="s">
        <v>36</v>
      </c>
      <c r="B40" s="36">
        <f>B39/B37</f>
        <v>351.09589041095893</v>
      </c>
      <c r="C40" s="36"/>
      <c r="H40" s="146"/>
      <c r="I40" s="146"/>
      <c r="J40" s="146"/>
      <c r="K40" s="152" t="s">
        <v>14</v>
      </c>
      <c r="L40" s="148">
        <f>L36+L37+L38+L19-L39</f>
        <v>126622365.43314874</v>
      </c>
      <c r="M40" s="148">
        <f>M36+M19+M37+M38-M39</f>
        <v>130642377</v>
      </c>
      <c r="N40" s="149">
        <f>N36+N19+N37+N38-N39</f>
        <v>122158488</v>
      </c>
    </row>
    <row r="41" spans="1:15">
      <c r="A41" s="36" t="s">
        <v>143</v>
      </c>
      <c r="B41" s="143">
        <v>35663872</v>
      </c>
      <c r="K41" s="63" t="s">
        <v>15</v>
      </c>
      <c r="L41" s="61">
        <v>5784025</v>
      </c>
      <c r="M41" s="177">
        <v>5784025</v>
      </c>
      <c r="N41" s="177">
        <v>5784025</v>
      </c>
    </row>
    <row r="42" spans="1:15">
      <c r="A42" s="61" t="s">
        <v>171</v>
      </c>
      <c r="B42" s="143">
        <f>B41/15</f>
        <v>2377591.4666666668</v>
      </c>
      <c r="K42" s="63" t="s">
        <v>16</v>
      </c>
      <c r="L42" s="62">
        <f>L40/L41</f>
        <v>21.891738959141556</v>
      </c>
      <c r="M42" s="64">
        <f>M40/M41</f>
        <v>22.586758701769096</v>
      </c>
      <c r="N42" s="145">
        <f>N40/N41</f>
        <v>21.119979253201706</v>
      </c>
    </row>
    <row r="43" spans="1:15">
      <c r="K43" s="63" t="s">
        <v>262</v>
      </c>
      <c r="L43" s="142">
        <f>(L12+L33+L40)/L41</f>
        <v>24.04079868901313</v>
      </c>
    </row>
    <row r="44" spans="1:15" s="5" customFormat="1">
      <c r="A44" s="8"/>
      <c r="B44" s="8"/>
      <c r="C44" s="61"/>
      <c r="K44" s="63" t="s">
        <v>276</v>
      </c>
      <c r="L44" s="142">
        <f>(L13+L33+L40)/L41</f>
        <v>23.394910896633931</v>
      </c>
    </row>
    <row r="46" spans="1:15">
      <c r="M46" s="36"/>
    </row>
    <row r="48" spans="1:15">
      <c r="I48" s="176"/>
      <c r="L48" s="84"/>
    </row>
  </sheetData>
  <phoneticPr fontId="10" type="noConversion"/>
  <printOptions headings="1"/>
  <pageMargins left="0.70866141732283472" right="0.70866141732283472" top="0.74803149606299213" bottom="0.74803149606299213" header="0.31496062992125984" footer="0.31496062992125984"/>
  <pageSetup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sqref="A1:D32"/>
    </sheetView>
  </sheetViews>
  <sheetFormatPr defaultRowHeight="15"/>
  <cols>
    <col min="3" max="3" width="67.85546875" bestFit="1" customWidth="1"/>
  </cols>
  <sheetData>
    <row r="1" spans="1:2" ht="15.75">
      <c r="B1" s="194" t="s">
        <v>188</v>
      </c>
    </row>
    <row r="2" spans="1:2">
      <c r="A2" t="s">
        <v>22</v>
      </c>
      <c r="B2" s="195" t="s">
        <v>300</v>
      </c>
    </row>
    <row r="3" spans="1:2">
      <c r="A3" s="195" t="s">
        <v>224</v>
      </c>
      <c r="B3" s="213">
        <v>3.5</v>
      </c>
    </row>
    <row r="4" spans="1:2">
      <c r="A4" s="195" t="s">
        <v>223</v>
      </c>
      <c r="B4" s="213">
        <v>2.5</v>
      </c>
    </row>
    <row r="5" spans="1:2">
      <c r="A5" t="s">
        <v>190</v>
      </c>
      <c r="B5" s="212">
        <v>6</v>
      </c>
    </row>
    <row r="6" spans="1:2">
      <c r="A6" t="s">
        <v>191</v>
      </c>
      <c r="B6" s="212">
        <v>30</v>
      </c>
    </row>
    <row r="7" spans="1:2">
      <c r="A7" s="195" t="s">
        <v>192</v>
      </c>
      <c r="B7" s="212">
        <v>5</v>
      </c>
    </row>
    <row r="8" spans="1:2">
      <c r="A8" s="197" t="s">
        <v>193</v>
      </c>
      <c r="B8" s="212">
        <v>0.25</v>
      </c>
    </row>
    <row r="9" spans="1:2">
      <c r="A9" s="197" t="s">
        <v>194</v>
      </c>
      <c r="B9" s="212">
        <v>0.25</v>
      </c>
    </row>
    <row r="10" spans="1:2">
      <c r="A10" s="197" t="s">
        <v>18</v>
      </c>
      <c r="B10" s="212">
        <v>0</v>
      </c>
    </row>
    <row r="11" spans="1:2">
      <c r="A11" s="198" t="s">
        <v>18</v>
      </c>
      <c r="B11" s="212">
        <v>0.06</v>
      </c>
    </row>
    <row r="12" spans="1:2">
      <c r="A12" s="197" t="s">
        <v>195</v>
      </c>
      <c r="B12" s="212">
        <v>3.0000000000000001E-3</v>
      </c>
    </row>
    <row r="13" spans="1:2">
      <c r="A13" s="197" t="s">
        <v>196</v>
      </c>
      <c r="B13" s="212">
        <v>0</v>
      </c>
    </row>
    <row r="14" spans="1:2">
      <c r="A14" s="199" t="s">
        <v>197</v>
      </c>
      <c r="B14" s="212">
        <v>3.3</v>
      </c>
    </row>
    <row r="15" spans="1:2">
      <c r="A15" s="197" t="s">
        <v>198</v>
      </c>
      <c r="B15" s="212">
        <v>0</v>
      </c>
    </row>
    <row r="16" spans="1:2">
      <c r="A16" s="195" t="s">
        <v>21</v>
      </c>
      <c r="B16" s="196"/>
    </row>
    <row r="17" spans="1:4">
      <c r="A17" s="199" t="s">
        <v>199</v>
      </c>
      <c r="B17" s="200">
        <f>0.5*(B8^2)*B25*(B25-1)+0.5*(B9^2)*B26*(B26-1)+B10*B8*B9*B25*B26+B12*B25+B13*B26-B11</f>
        <v>5.2024481944634715E-11</v>
      </c>
      <c r="C17" s="202" t="s">
        <v>265</v>
      </c>
      <c r="D17" t="s">
        <v>215</v>
      </c>
    </row>
    <row r="18" spans="1:4">
      <c r="A18" s="199" t="s">
        <v>27</v>
      </c>
      <c r="B18" s="200">
        <f>B27*(1-B15)/(B25*(B11-B12))-B14*(1-B15)/B26</f>
        <v>5.6803297354690585E-7</v>
      </c>
      <c r="C18" s="200" t="s">
        <v>266</v>
      </c>
      <c r="D18" t="s">
        <v>301</v>
      </c>
    </row>
    <row r="19" spans="1:4">
      <c r="A19" s="199" t="s">
        <v>200</v>
      </c>
      <c r="B19" s="200">
        <f>B20*(B25+B26-1+B21)-B22</f>
        <v>-1.9265272044322046E-7</v>
      </c>
      <c r="C19" s="200" t="s">
        <v>267</v>
      </c>
      <c r="D19" t="s">
        <v>286</v>
      </c>
    </row>
    <row r="20" spans="1:4">
      <c r="A20" t="s">
        <v>201</v>
      </c>
      <c r="B20" s="201">
        <f>B27*(1-B15)/(B25*(B11-B12))</f>
        <v>112.30102141202217</v>
      </c>
      <c r="C20" s="201" t="s">
        <v>268</v>
      </c>
    </row>
    <row r="21" spans="1:4">
      <c r="A21" t="s">
        <v>202</v>
      </c>
      <c r="B21" s="201">
        <f>((B5^B25)*(B7^B26))/((B27^B25)*(B14^B26))</f>
        <v>0.25583310829945582</v>
      </c>
      <c r="C21" s="201" t="s">
        <v>269</v>
      </c>
    </row>
    <row r="22" spans="1:4">
      <c r="A22" s="199" t="s">
        <v>203</v>
      </c>
      <c r="B22" s="201">
        <f>B6+B5*(1-B15)/(B11-B12)</f>
        <v>135.26315789473685</v>
      </c>
      <c r="C22" s="201" t="s">
        <v>270</v>
      </c>
    </row>
    <row r="23" spans="1:4">
      <c r="A23" t="s">
        <v>204</v>
      </c>
      <c r="B23" s="180">
        <f t="array" ref="B23">SUM(ABS(B17:B19))</f>
        <v>7.6073771847207095E-7</v>
      </c>
      <c r="C23" s="180" t="s">
        <v>271</v>
      </c>
    </row>
    <row r="24" spans="1:4">
      <c r="A24" t="s">
        <v>26</v>
      </c>
      <c r="B24" s="200" t="s">
        <v>20</v>
      </c>
    </row>
    <row r="25" spans="1:4">
      <c r="A25" s="197" t="s">
        <v>205</v>
      </c>
      <c r="B25" s="214">
        <v>1.919251107553146</v>
      </c>
    </row>
    <row r="26" spans="1:4">
      <c r="A26" s="197" t="s">
        <v>206</v>
      </c>
      <c r="B26" s="214">
        <v>2.9385307232286207E-2</v>
      </c>
    </row>
    <row r="27" spans="1:4">
      <c r="A27" s="195" t="s">
        <v>189</v>
      </c>
      <c r="B27" s="215">
        <v>12.285430004289266</v>
      </c>
    </row>
    <row r="28" spans="1:4">
      <c r="A28" s="199" t="s">
        <v>207</v>
      </c>
      <c r="B28" s="201">
        <f>B29/((B27^B25)*(B14^B26))</f>
        <v>0.87969749699369626</v>
      </c>
      <c r="C28" s="201" t="s">
        <v>272</v>
      </c>
    </row>
    <row r="29" spans="1:4">
      <c r="A29" s="199" t="s">
        <v>263</v>
      </c>
      <c r="B29" s="201">
        <f>B27*(1-B15)/(B25*(B11-B12))</f>
        <v>112.30102141202217</v>
      </c>
      <c r="C29" s="201" t="s">
        <v>268</v>
      </c>
    </row>
    <row r="30" spans="1:4">
      <c r="A30" t="s">
        <v>302</v>
      </c>
      <c r="B30" s="196">
        <f>B3*(1-B15)/B11-B4*(1-B15)/(B11-B12)</f>
        <v>14.473684210526315</v>
      </c>
      <c r="C30" s="196" t="s">
        <v>273</v>
      </c>
      <c r="D30" t="s">
        <v>229</v>
      </c>
    </row>
    <row r="31" spans="1:4">
      <c r="A31" s="199" t="s">
        <v>264</v>
      </c>
      <c r="B31" s="201">
        <f>B28*((B4^B25)*(B14^B26))</f>
        <v>5.2883093251361624</v>
      </c>
      <c r="C31" s="201" t="s">
        <v>274</v>
      </c>
      <c r="D31" t="s">
        <v>229</v>
      </c>
    </row>
    <row r="32" spans="1:4">
      <c r="A32" s="199" t="s">
        <v>228</v>
      </c>
      <c r="B32" s="196">
        <f>B30+B31</f>
        <v>19.761993535662477</v>
      </c>
      <c r="C32" s="196" t="s">
        <v>260</v>
      </c>
      <c r="D32" t="s">
        <v>229</v>
      </c>
    </row>
  </sheetData>
  <printOptions horizontalCentered="1" headings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/>
  </sheetViews>
  <sheetFormatPr defaultColWidth="9" defaultRowHeight="15"/>
  <cols>
    <col min="1" max="2" width="9" style="111"/>
    <col min="3" max="3" width="82.42578125" style="111" customWidth="1"/>
    <col min="4" max="16384" width="9" style="111"/>
  </cols>
  <sheetData>
    <row r="1" spans="1:7" ht="15.75">
      <c r="A1" s="113"/>
      <c r="B1" s="114"/>
      <c r="C1" s="123" t="s">
        <v>299</v>
      </c>
      <c r="E1" s="194" t="s">
        <v>288</v>
      </c>
      <c r="F1" s="194"/>
      <c r="G1" s="194"/>
    </row>
    <row r="2" spans="1:7">
      <c r="A2" s="120" t="s">
        <v>22</v>
      </c>
      <c r="B2" s="114"/>
      <c r="C2" s="113"/>
      <c r="D2" s="2" t="s">
        <v>22</v>
      </c>
      <c r="E2" s="217" t="s">
        <v>20</v>
      </c>
      <c r="F2" s="217"/>
      <c r="G2"/>
    </row>
    <row r="3" spans="1:7">
      <c r="A3" s="116" t="s">
        <v>110</v>
      </c>
      <c r="B3" s="118">
        <f>NPV!L32/1000000</f>
        <v>6.4094472078509659</v>
      </c>
      <c r="C3" s="114" t="s">
        <v>23</v>
      </c>
      <c r="D3" s="218" t="s">
        <v>110</v>
      </c>
      <c r="E3" s="219">
        <v>6.4094472078509659</v>
      </c>
      <c r="F3" s="219"/>
      <c r="G3" s="114" t="s">
        <v>23</v>
      </c>
    </row>
    <row r="4" spans="1:7">
      <c r="A4" s="122" t="s">
        <v>111</v>
      </c>
      <c r="B4" s="114">
        <f>NPV!H32/1000000</f>
        <v>2.7892247921052635</v>
      </c>
      <c r="C4" s="113"/>
      <c r="D4" s="2" t="s">
        <v>111</v>
      </c>
      <c r="E4" s="220">
        <v>2.7892247921052635</v>
      </c>
      <c r="F4" s="220"/>
      <c r="G4" s="113"/>
    </row>
    <row r="5" spans="1:7">
      <c r="A5" s="121" t="s">
        <v>139</v>
      </c>
      <c r="B5" s="114">
        <f>'Freight Rates'!H46</f>
        <v>0.27525713653631251</v>
      </c>
      <c r="C5" s="113" t="s">
        <v>24</v>
      </c>
      <c r="D5" s="221" t="s">
        <v>277</v>
      </c>
      <c r="E5" s="219">
        <v>0.27525713653631251</v>
      </c>
      <c r="F5" s="219"/>
      <c r="G5" s="113" t="s">
        <v>24</v>
      </c>
    </row>
    <row r="6" spans="1:7">
      <c r="A6" s="116" t="s">
        <v>151</v>
      </c>
      <c r="B6" s="114">
        <f>' Demolition Prices'!E127</f>
        <v>0.38126832966272084</v>
      </c>
      <c r="C6" s="113" t="s">
        <v>25</v>
      </c>
      <c r="D6" s="221" t="s">
        <v>278</v>
      </c>
      <c r="E6" s="219">
        <f>B6</f>
        <v>0.38126832966272084</v>
      </c>
      <c r="F6" s="219"/>
      <c r="G6" s="113" t="s">
        <v>20</v>
      </c>
    </row>
    <row r="7" spans="1:7">
      <c r="A7" s="116" t="s">
        <v>112</v>
      </c>
      <c r="B7" s="114">
        <f>'Freight Rates'!H47</f>
        <v>-2.1926622527632153E-2</v>
      </c>
      <c r="C7" s="113"/>
      <c r="D7" s="221" t="s">
        <v>279</v>
      </c>
      <c r="E7" s="219">
        <f>B7</f>
        <v>-2.1926622527632153E-2</v>
      </c>
      <c r="F7" s="219"/>
      <c r="G7"/>
    </row>
    <row r="8" spans="1:7">
      <c r="A8" s="116" t="s">
        <v>18</v>
      </c>
      <c r="B8" s="114">
        <v>0.05</v>
      </c>
      <c r="C8" s="113"/>
      <c r="D8" s="222" t="s">
        <v>18</v>
      </c>
      <c r="E8" s="219">
        <v>0.05</v>
      </c>
      <c r="F8" s="219"/>
      <c r="G8"/>
    </row>
    <row r="9" spans="1:7">
      <c r="A9" s="121" t="s">
        <v>113</v>
      </c>
      <c r="B9" s="114">
        <f>0.0641/2</f>
        <v>3.2050000000000002E-2</v>
      </c>
      <c r="C9" s="113"/>
      <c r="D9" s="221" t="s">
        <v>280</v>
      </c>
      <c r="E9" s="219">
        <v>3.2050000000000002E-2</v>
      </c>
      <c r="F9" s="219"/>
      <c r="G9"/>
    </row>
    <row r="10" spans="1:7">
      <c r="A10" s="116" t="s">
        <v>114</v>
      </c>
      <c r="B10" s="114">
        <v>0</v>
      </c>
      <c r="C10" s="113"/>
      <c r="D10" s="221" t="s">
        <v>281</v>
      </c>
      <c r="E10" s="219">
        <v>0</v>
      </c>
      <c r="F10" s="219"/>
      <c r="G10"/>
    </row>
    <row r="11" spans="1:7">
      <c r="A11" s="120" t="s">
        <v>26</v>
      </c>
      <c r="B11" s="114"/>
      <c r="C11" s="113"/>
      <c r="D11" s="223" t="s">
        <v>26</v>
      </c>
      <c r="E11" s="219" t="s">
        <v>20</v>
      </c>
      <c r="F11" s="219"/>
      <c r="G11"/>
    </row>
    <row r="12" spans="1:7" ht="16.5">
      <c r="A12" s="116" t="s">
        <v>303</v>
      </c>
      <c r="B12" s="114">
        <f>0.5*(B5^2)*B19*(B19-1)+0.5*(B6^2)*B18*(B18-1)+B7*B5*B6*B18*B19+B9*B19+B10*B18-B8</f>
        <v>-1.9847738313982788E-9</v>
      </c>
      <c r="C12" s="114" t="s">
        <v>146</v>
      </c>
      <c r="D12" s="224" t="s">
        <v>282</v>
      </c>
      <c r="E12" s="180">
        <f>SQRT((E5^2)+(E6^2)-2*E7*E5*E6)</f>
        <v>0.47511502756030199</v>
      </c>
      <c r="F12" s="225" t="s">
        <v>20</v>
      </c>
      <c r="G12" s="180" t="s">
        <v>292</v>
      </c>
    </row>
    <row r="13" spans="1:7">
      <c r="A13" s="116" t="s">
        <v>27</v>
      </c>
      <c r="B13" s="114">
        <f>B20+B19*B17*(B20^B19)*(B21^B18)</f>
        <v>-1.7887978398523074E-7</v>
      </c>
      <c r="C13" s="114" t="s">
        <v>147</v>
      </c>
      <c r="D13" s="218" t="s">
        <v>115</v>
      </c>
      <c r="E13" s="180">
        <f>(1/-E15)*(-E15/(1-E15))^(1-E15)</f>
        <v>0.43398490131816547</v>
      </c>
      <c r="F13" s="225" t="s">
        <v>289</v>
      </c>
      <c r="G13" s="180" t="s">
        <v>293</v>
      </c>
    </row>
    <row r="14" spans="1:7">
      <c r="A14" s="116" t="s">
        <v>28</v>
      </c>
      <c r="B14" s="114">
        <f>B18*B17*(B20^B19)*(B21^B18)-B21</f>
        <v>2.082989811746927E-7</v>
      </c>
      <c r="C14" s="114" t="s">
        <v>148</v>
      </c>
      <c r="D14" s="221" t="s">
        <v>283</v>
      </c>
      <c r="E14" s="225">
        <f>1-E15</f>
        <v>1.3977431244157774</v>
      </c>
      <c r="F14" s="225" t="s">
        <v>20</v>
      </c>
      <c r="G14" s="225" t="s">
        <v>294</v>
      </c>
    </row>
    <row r="15" spans="1:7">
      <c r="A15" s="116" t="s">
        <v>29</v>
      </c>
      <c r="B15" s="114">
        <f>B17*(B20^B19)*(B21^B18)+B20-B21</f>
        <v>5.0958345987339726E-8</v>
      </c>
      <c r="C15" s="114" t="s">
        <v>149</v>
      </c>
      <c r="D15" s="221" t="s">
        <v>284</v>
      </c>
      <c r="E15" s="180">
        <f>0.5-(E9-E10)/(E12^2)-SQRT((0.5-(E9-E10)/(E12^2))^2+2*E8/(E12^2))</f>
        <v>-0.39774312441577742</v>
      </c>
      <c r="F15" s="225" t="s">
        <v>290</v>
      </c>
      <c r="G15" s="180" t="s">
        <v>295</v>
      </c>
    </row>
    <row r="16" spans="1:7">
      <c r="A16" s="116" t="s">
        <v>21</v>
      </c>
      <c r="B16" s="114">
        <f>SUM(B12:B15)</f>
        <v>7.8392769345403401E-8</v>
      </c>
      <c r="C16" s="119" t="s">
        <v>261</v>
      </c>
      <c r="D16" s="218" t="s">
        <v>117</v>
      </c>
      <c r="E16" s="226">
        <f>-E15*E17/(1-E15)</f>
        <v>0.79370448269856075</v>
      </c>
      <c r="F16" s="225" t="s">
        <v>291</v>
      </c>
      <c r="G16" s="226" t="s">
        <v>296</v>
      </c>
    </row>
    <row r="17" spans="1:7">
      <c r="A17" s="116" t="s">
        <v>115</v>
      </c>
      <c r="B17" s="114">
        <v>0.43398491901611058</v>
      </c>
      <c r="C17" s="117" t="s">
        <v>20</v>
      </c>
      <c r="D17" s="227" t="s">
        <v>118</v>
      </c>
      <c r="E17" s="228">
        <f>E4</f>
        <v>2.7892247921052635</v>
      </c>
      <c r="F17" s="225"/>
      <c r="G17" s="228" t="s">
        <v>20</v>
      </c>
    </row>
    <row r="18" spans="1:7">
      <c r="A18" s="116" t="s">
        <v>140</v>
      </c>
      <c r="B18" s="114">
        <v>1.397743110302591</v>
      </c>
      <c r="C18" s="117" t="s">
        <v>20</v>
      </c>
      <c r="D18" s="229" t="s">
        <v>285</v>
      </c>
      <c r="E18" s="230">
        <f>IF(E3&gt;E16,E13*(E3^E15)*(E4^E14),#REF!)</f>
        <v>0.86943837834471582</v>
      </c>
      <c r="F18" s="225" t="s">
        <v>217</v>
      </c>
      <c r="G18" s="230" t="s">
        <v>297</v>
      </c>
    </row>
    <row r="19" spans="1:7">
      <c r="A19" s="116" t="s">
        <v>138</v>
      </c>
      <c r="B19" s="114">
        <v>-0.39774312109634075</v>
      </c>
      <c r="C19" s="117" t="s">
        <v>20</v>
      </c>
      <c r="D19" t="s">
        <v>287</v>
      </c>
      <c r="E19" s="180">
        <f>E16/E17</f>
        <v>0.28456095935512066</v>
      </c>
      <c r="F19" s="180"/>
      <c r="G19" s="180" t="s">
        <v>298</v>
      </c>
    </row>
    <row r="20" spans="1:7">
      <c r="A20" s="116" t="s">
        <v>117</v>
      </c>
      <c r="B20" s="118">
        <v>0.79370436448266468</v>
      </c>
      <c r="C20" s="117" t="s">
        <v>20</v>
      </c>
    </row>
    <row r="21" spans="1:7">
      <c r="A21" s="116" t="s">
        <v>118</v>
      </c>
      <c r="B21" s="114">
        <f>B4</f>
        <v>2.7892247921052635</v>
      </c>
      <c r="C21" s="117"/>
    </row>
    <row r="22" spans="1:7">
      <c r="A22" s="116" t="s">
        <v>109</v>
      </c>
      <c r="B22" s="115">
        <f>IF(B3&gt;B20,B17*(B3^B19)*(B4^B18),B21-B20)</f>
        <v>0.86943840657543192</v>
      </c>
      <c r="C22" s="114" t="s">
        <v>150</v>
      </c>
    </row>
    <row r="23" spans="1:7">
      <c r="A23" s="113" t="s">
        <v>116</v>
      </c>
      <c r="B23" s="114">
        <f>B20/B21</f>
        <v>0.28456091697205549</v>
      </c>
      <c r="C23" s="114"/>
      <c r="D23" s="112"/>
    </row>
    <row r="24" spans="1:7">
      <c r="A24" s="112"/>
      <c r="B24" s="112"/>
      <c r="C24" s="112"/>
      <c r="D24" s="112"/>
    </row>
    <row r="25" spans="1:7">
      <c r="A25" s="112"/>
      <c r="B25" s="112"/>
      <c r="C25" s="112"/>
      <c r="D25" s="112"/>
    </row>
  </sheetData>
  <phoneticPr fontId="10" type="noConversion"/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01"/>
  <sheetViews>
    <sheetView workbookViewId="0">
      <pane ySplit="2" topLeftCell="A658" activePane="bottomLeft" state="frozen"/>
      <selection pane="bottomLeft" activeCell="M658" sqref="M658"/>
    </sheetView>
  </sheetViews>
  <sheetFormatPr defaultRowHeight="15"/>
  <cols>
    <col min="1" max="1" width="12.42578125" customWidth="1"/>
    <col min="2" max="2" width="9" customWidth="1"/>
    <col min="4" max="4" width="9.28515625" customWidth="1"/>
    <col min="5" max="5" width="5.42578125" customWidth="1"/>
    <col min="9" max="9" width="9" style="166"/>
    <col min="10" max="10" width="12.42578125" style="166" customWidth="1"/>
  </cols>
  <sheetData>
    <row r="1" spans="1:10" s="3" customFormat="1" ht="62.25" customHeight="1">
      <c r="A1" s="189" t="s">
        <v>74</v>
      </c>
      <c r="B1" s="24"/>
      <c r="C1" s="24"/>
      <c r="D1" s="126" t="s">
        <v>100</v>
      </c>
      <c r="E1" s="124"/>
      <c r="F1" s="124"/>
      <c r="G1" s="124"/>
      <c r="H1" s="124"/>
      <c r="I1" s="168"/>
      <c r="J1" s="190" t="s">
        <v>180</v>
      </c>
    </row>
    <row r="2" spans="1:10" ht="30">
      <c r="A2" s="95" t="s">
        <v>73</v>
      </c>
      <c r="B2" s="32" t="s">
        <v>179</v>
      </c>
      <c r="C2" s="7" t="s">
        <v>101</v>
      </c>
      <c r="D2" s="125" t="s">
        <v>98</v>
      </c>
      <c r="E2" s="90" t="s">
        <v>99</v>
      </c>
      <c r="F2" s="7" t="s">
        <v>101</v>
      </c>
      <c r="G2" s="2"/>
      <c r="H2" s="2"/>
      <c r="I2" s="167" t="s">
        <v>162</v>
      </c>
      <c r="J2" s="171" t="s">
        <v>163</v>
      </c>
    </row>
    <row r="3" spans="1:10">
      <c r="A3" s="96">
        <v>42216</v>
      </c>
      <c r="B3" s="97">
        <v>1131</v>
      </c>
      <c r="C3" s="27"/>
      <c r="D3" s="89">
        <v>38534</v>
      </c>
      <c r="E3" s="88">
        <v>1149.098</v>
      </c>
      <c r="F3" s="2"/>
      <c r="G3" s="2"/>
      <c r="H3" s="2"/>
      <c r="I3" s="175">
        <v>40330</v>
      </c>
      <c r="J3" s="172">
        <v>26.843863636363601</v>
      </c>
    </row>
    <row r="4" spans="1:10">
      <c r="A4" s="96">
        <f>A3-1</f>
        <v>42215</v>
      </c>
      <c r="B4" s="97">
        <v>1100</v>
      </c>
      <c r="C4" s="27">
        <f>LN(B4/B3)</f>
        <v>-2.7792017329658594E-2</v>
      </c>
      <c r="D4" s="89">
        <v>38565</v>
      </c>
      <c r="E4" s="88">
        <v>1139.5725</v>
      </c>
      <c r="F4" s="7">
        <f>LN(E4/E3)</f>
        <v>-8.3240947110558901E-3</v>
      </c>
      <c r="G4" s="2"/>
      <c r="H4" s="2"/>
      <c r="I4" s="132">
        <v>40360</v>
      </c>
      <c r="J4" s="173">
        <v>18.046545454545498</v>
      </c>
    </row>
    <row r="5" spans="1:10">
      <c r="A5" s="96">
        <f>A4-1</f>
        <v>42214</v>
      </c>
      <c r="B5" s="97">
        <v>1104</v>
      </c>
      <c r="C5" s="27">
        <f t="shared" ref="C5:C68" si="0">LN(B5/B4)</f>
        <v>3.6297680505787311E-3</v>
      </c>
      <c r="D5" s="89">
        <v>38596</v>
      </c>
      <c r="E5" s="88">
        <v>1149.2080000000001</v>
      </c>
      <c r="F5" s="7">
        <f t="shared" ref="F5:F68" si="1">LN(E5/E4)</f>
        <v>8.4198173868738103E-3</v>
      </c>
      <c r="G5" s="2"/>
      <c r="H5" s="2"/>
      <c r="I5" s="132">
        <v>40391</v>
      </c>
      <c r="J5" s="173">
        <v>22.9559523809524</v>
      </c>
    </row>
    <row r="6" spans="1:10">
      <c r="A6" s="96">
        <f>A5-1</f>
        <v>42213</v>
      </c>
      <c r="B6" s="97">
        <v>1094</v>
      </c>
      <c r="C6" s="27">
        <f t="shared" si="0"/>
        <v>-9.0992438551141461E-3</v>
      </c>
      <c r="D6" s="89">
        <v>38626</v>
      </c>
      <c r="E6" s="88">
        <v>1156.7674999999999</v>
      </c>
      <c r="F6" s="7">
        <f t="shared" si="1"/>
        <v>6.5564678203819306E-3</v>
      </c>
      <c r="G6" s="2"/>
      <c r="H6" s="2"/>
      <c r="I6" s="132">
        <v>40422</v>
      </c>
      <c r="J6" s="173">
        <v>24.068590909090901</v>
      </c>
    </row>
    <row r="7" spans="1:10">
      <c r="A7" s="96">
        <f>A6-1</f>
        <v>42212</v>
      </c>
      <c r="B7" s="97">
        <v>1090</v>
      </c>
      <c r="C7" s="27">
        <f t="shared" si="0"/>
        <v>-3.6630077587371467E-3</v>
      </c>
      <c r="D7" s="89">
        <v>38657</v>
      </c>
      <c r="E7" s="88">
        <v>1126.8125</v>
      </c>
      <c r="F7" s="7">
        <f t="shared" si="1"/>
        <v>-2.6236626963294769E-2</v>
      </c>
      <c r="G7" s="2"/>
      <c r="H7" s="2"/>
      <c r="I7" s="132">
        <v>40452</v>
      </c>
      <c r="J7" s="173">
        <v>18.778857142857103</v>
      </c>
    </row>
    <row r="8" spans="1:10">
      <c r="A8" s="96">
        <f>A7-3</f>
        <v>42209</v>
      </c>
      <c r="B8" s="97">
        <v>1086</v>
      </c>
      <c r="C8" s="27">
        <f t="shared" si="0"/>
        <v>-3.6764747293086368E-3</v>
      </c>
      <c r="D8" s="89">
        <v>38687</v>
      </c>
      <c r="E8" s="88">
        <v>1091.4739999999999</v>
      </c>
      <c r="F8" s="7">
        <f t="shared" si="1"/>
        <v>-3.1863774026731538E-2</v>
      </c>
      <c r="G8" s="2"/>
      <c r="H8" s="2"/>
      <c r="I8" s="132">
        <v>40483</v>
      </c>
      <c r="J8" s="173">
        <v>18.282363636363598</v>
      </c>
    </row>
    <row r="9" spans="1:10">
      <c r="A9" s="96">
        <f>A8-1</f>
        <v>42208</v>
      </c>
      <c r="B9" s="97">
        <v>1102</v>
      </c>
      <c r="C9" s="27">
        <f t="shared" si="0"/>
        <v>1.4625489218979012E-2</v>
      </c>
      <c r="D9" s="89">
        <v>38718</v>
      </c>
      <c r="E9" s="88">
        <v>1057.1925000000001</v>
      </c>
      <c r="F9" s="7">
        <f t="shared" si="1"/>
        <v>-3.1912266781841024E-2</v>
      </c>
      <c r="G9" s="2"/>
      <c r="H9" s="2"/>
      <c r="I9" s="132">
        <v>40513</v>
      </c>
      <c r="J9" s="173">
        <v>17.5502222222222</v>
      </c>
    </row>
    <row r="10" spans="1:10">
      <c r="A10" s="96">
        <f>A9-1</f>
        <v>42207</v>
      </c>
      <c r="B10" s="97">
        <v>1118</v>
      </c>
      <c r="C10" s="27">
        <f t="shared" si="0"/>
        <v>1.4414664002184748E-2</v>
      </c>
      <c r="D10" s="89">
        <v>38749</v>
      </c>
      <c r="E10" s="88">
        <v>1032.3325</v>
      </c>
      <c r="F10" s="7">
        <f t="shared" si="1"/>
        <v>-2.3796004421885137E-2</v>
      </c>
      <c r="G10" s="2"/>
      <c r="H10" s="2"/>
      <c r="I10" s="132">
        <v>40544</v>
      </c>
      <c r="J10" s="173">
        <v>13.81615</v>
      </c>
    </row>
    <row r="11" spans="1:10">
      <c r="A11" s="96">
        <f>A10-1</f>
        <v>42206</v>
      </c>
      <c r="B11" s="97">
        <v>1113</v>
      </c>
      <c r="C11" s="27">
        <f t="shared" si="0"/>
        <v>-4.4823024394996117E-3</v>
      </c>
      <c r="D11" s="89">
        <v>38777</v>
      </c>
      <c r="E11" s="88">
        <v>998.31600000000003</v>
      </c>
      <c r="F11" s="7">
        <f t="shared" si="1"/>
        <v>-3.3506224611697999E-2</v>
      </c>
      <c r="G11" s="2"/>
      <c r="H11" s="2"/>
      <c r="I11" s="132">
        <v>40575</v>
      </c>
      <c r="J11" s="173">
        <v>13.3924</v>
      </c>
    </row>
    <row r="12" spans="1:10">
      <c r="A12" s="96">
        <f>A11-1</f>
        <v>42205</v>
      </c>
      <c r="B12" s="97">
        <v>1067</v>
      </c>
      <c r="C12" s="27">
        <f t="shared" si="0"/>
        <v>-4.2208099973791519E-2</v>
      </c>
      <c r="D12" s="89">
        <v>38808</v>
      </c>
      <c r="E12" s="88">
        <v>996.07749999999999</v>
      </c>
      <c r="F12" s="7">
        <f t="shared" si="1"/>
        <v>-2.2447936578230557E-3</v>
      </c>
      <c r="G12" s="2"/>
      <c r="H12" s="2"/>
      <c r="I12" s="132">
        <v>40603</v>
      </c>
      <c r="J12" s="173">
        <v>16.439826086956497</v>
      </c>
    </row>
    <row r="13" spans="1:10">
      <c r="A13" s="96">
        <f>A12-3</f>
        <v>42202</v>
      </c>
      <c r="B13" s="97">
        <v>1048</v>
      </c>
      <c r="C13" s="27">
        <f t="shared" si="0"/>
        <v>-1.7967386420765862E-2</v>
      </c>
      <c r="D13" s="89">
        <v>38838</v>
      </c>
      <c r="E13" s="88">
        <v>1002.925</v>
      </c>
      <c r="F13" s="7">
        <f t="shared" si="1"/>
        <v>6.8509436906742608E-3</v>
      </c>
      <c r="G13" s="2"/>
      <c r="H13" s="2"/>
      <c r="I13" s="132">
        <v>40634</v>
      </c>
      <c r="J13" s="173">
        <v>12.811388888888899</v>
      </c>
    </row>
    <row r="14" spans="1:10">
      <c r="A14" s="96">
        <f>A13-1</f>
        <v>42201</v>
      </c>
      <c r="B14" s="97">
        <v>1009</v>
      </c>
      <c r="C14" s="27">
        <f t="shared" si="0"/>
        <v>-3.7923844527378535E-2</v>
      </c>
      <c r="D14" s="89">
        <v>38869</v>
      </c>
      <c r="E14" s="88">
        <v>996.21400000000006</v>
      </c>
      <c r="F14" s="7">
        <f t="shared" si="1"/>
        <v>-6.7139155497483475E-3</v>
      </c>
      <c r="G14" s="2"/>
      <c r="H14" s="2"/>
      <c r="I14" s="132">
        <v>40664</v>
      </c>
      <c r="J14" s="173">
        <v>13.903</v>
      </c>
    </row>
    <row r="15" spans="1:10">
      <c r="A15" s="96">
        <f>A14-1</f>
        <v>42200</v>
      </c>
      <c r="B15" s="7">
        <v>951</v>
      </c>
      <c r="C15" s="27">
        <f t="shared" si="0"/>
        <v>-5.9200957808218636E-2</v>
      </c>
      <c r="D15" s="89">
        <v>38899</v>
      </c>
      <c r="E15" s="88">
        <v>995.21</v>
      </c>
      <c r="F15" s="7">
        <f t="shared" si="1"/>
        <v>-1.008323777422929E-3</v>
      </c>
      <c r="G15" s="2"/>
      <c r="H15" s="2"/>
      <c r="I15" s="132">
        <v>40695</v>
      </c>
      <c r="J15" s="173">
        <v>14.6472727272727</v>
      </c>
    </row>
    <row r="16" spans="1:10">
      <c r="A16" s="96">
        <f>A15-1</f>
        <v>42199</v>
      </c>
      <c r="B16" s="7">
        <v>915</v>
      </c>
      <c r="C16" s="27">
        <f t="shared" si="0"/>
        <v>-3.8589997269868975E-2</v>
      </c>
      <c r="D16" s="89">
        <v>38930</v>
      </c>
      <c r="E16" s="88">
        <v>1007.515</v>
      </c>
      <c r="F16" s="7">
        <f t="shared" si="1"/>
        <v>1.2288411881533755E-2</v>
      </c>
      <c r="G16" s="2"/>
      <c r="H16" s="2"/>
      <c r="I16" s="132">
        <v>40725</v>
      </c>
      <c r="J16" s="173">
        <v>12.658619047619</v>
      </c>
    </row>
    <row r="17" spans="1:10">
      <c r="A17" s="96">
        <f>A16-1</f>
        <v>42198</v>
      </c>
      <c r="B17" s="7">
        <v>900</v>
      </c>
      <c r="C17" s="27">
        <f t="shared" si="0"/>
        <v>-1.6529301951210582E-2</v>
      </c>
      <c r="D17" s="89">
        <v>38961</v>
      </c>
      <c r="E17" s="88">
        <v>1024.502</v>
      </c>
      <c r="F17" s="7">
        <f t="shared" si="1"/>
        <v>1.6719737801363242E-2</v>
      </c>
      <c r="G17" s="2"/>
      <c r="H17" s="2"/>
      <c r="I17" s="132">
        <v>40756</v>
      </c>
      <c r="J17" s="173">
        <v>12.458636363636399</v>
      </c>
    </row>
    <row r="18" spans="1:10">
      <c r="A18" s="96">
        <f>A17-3</f>
        <v>42195</v>
      </c>
      <c r="B18" s="7">
        <v>874</v>
      </c>
      <c r="C18" s="27">
        <f t="shared" si="0"/>
        <v>-2.9314387668775255E-2</v>
      </c>
      <c r="D18" s="89">
        <v>38991</v>
      </c>
      <c r="E18" s="88">
        <v>1054.925</v>
      </c>
      <c r="F18" s="7">
        <f t="shared" si="1"/>
        <v>2.9263033486916251E-2</v>
      </c>
      <c r="G18" s="2"/>
      <c r="H18" s="2"/>
      <c r="I18" s="132">
        <v>40787</v>
      </c>
      <c r="J18" s="173">
        <v>13.482954545454501</v>
      </c>
    </row>
    <row r="19" spans="1:10">
      <c r="A19" s="96">
        <f>A18-1</f>
        <v>42194</v>
      </c>
      <c r="B19" s="7">
        <v>853</v>
      </c>
      <c r="C19" s="27">
        <f t="shared" si="0"/>
        <v>-2.432082816385632E-2</v>
      </c>
      <c r="D19" s="89">
        <v>39022</v>
      </c>
      <c r="E19" s="88">
        <v>1070.6424999999999</v>
      </c>
      <c r="F19" s="7">
        <f t="shared" si="1"/>
        <v>1.4789261201568092E-2</v>
      </c>
      <c r="G19" s="2"/>
      <c r="H19" s="2"/>
      <c r="I19" s="132">
        <v>40817</v>
      </c>
      <c r="J19" s="173">
        <v>15.759095238095201</v>
      </c>
    </row>
    <row r="20" spans="1:10">
      <c r="A20" s="96">
        <f>A19-1</f>
        <v>42193</v>
      </c>
      <c r="B20" s="7">
        <v>840</v>
      </c>
      <c r="C20" s="27">
        <f t="shared" si="0"/>
        <v>-1.535765565431987E-2</v>
      </c>
      <c r="D20" s="89">
        <v>39052</v>
      </c>
      <c r="E20" s="88">
        <v>1033.0239999999999</v>
      </c>
      <c r="F20" s="7">
        <f t="shared" si="1"/>
        <v>-3.5768512386509972E-2</v>
      </c>
      <c r="G20" s="2"/>
      <c r="H20" s="2"/>
      <c r="I20" s="132">
        <v>40848</v>
      </c>
      <c r="J20" s="173">
        <v>14.439272727272702</v>
      </c>
    </row>
    <row r="21" spans="1:10">
      <c r="A21" s="96">
        <f>A20-1</f>
        <v>42192</v>
      </c>
      <c r="B21" s="7">
        <v>830</v>
      </c>
      <c r="C21" s="27">
        <f t="shared" si="0"/>
        <v>-1.1976191046715649E-2</v>
      </c>
      <c r="D21" s="89">
        <v>39083</v>
      </c>
      <c r="E21" s="88">
        <v>1032.8425</v>
      </c>
      <c r="F21" s="7">
        <f t="shared" si="1"/>
        <v>-1.7571319392310848E-4</v>
      </c>
      <c r="G21" s="2"/>
      <c r="H21" s="2"/>
      <c r="I21" s="132">
        <v>40878</v>
      </c>
      <c r="J21" s="173">
        <v>13.748705882352901</v>
      </c>
    </row>
    <row r="22" spans="1:10">
      <c r="A22" s="96">
        <f>A21-1</f>
        <v>42191</v>
      </c>
      <c r="B22" s="7">
        <v>815</v>
      </c>
      <c r="C22" s="27">
        <f t="shared" si="0"/>
        <v>-1.8237587549780901E-2</v>
      </c>
      <c r="D22" s="89">
        <v>39114</v>
      </c>
      <c r="E22" s="88">
        <v>1031.5775000000001</v>
      </c>
      <c r="F22" s="7">
        <f t="shared" si="1"/>
        <v>-1.2255259669317949E-3</v>
      </c>
      <c r="G22" s="2"/>
      <c r="H22" s="2"/>
      <c r="I22" s="132">
        <v>40909</v>
      </c>
      <c r="J22" s="173">
        <v>9.4320952380952399</v>
      </c>
    </row>
    <row r="23" spans="1:10">
      <c r="A23" s="96">
        <f>A22-3</f>
        <v>42188</v>
      </c>
      <c r="B23" s="7">
        <v>805</v>
      </c>
      <c r="C23" s="27">
        <f t="shared" si="0"/>
        <v>-1.2345835822299379E-2</v>
      </c>
      <c r="D23" s="89">
        <v>39142</v>
      </c>
      <c r="E23" s="88">
        <v>1010.336</v>
      </c>
      <c r="F23" s="7">
        <f t="shared" si="1"/>
        <v>-2.0806235210809505E-2</v>
      </c>
      <c r="G23" s="2"/>
      <c r="H23" s="2"/>
      <c r="I23" s="132">
        <v>40940</v>
      </c>
      <c r="J23" s="173">
        <v>6.8859523809523795</v>
      </c>
    </row>
    <row r="24" spans="1:10">
      <c r="A24" s="96">
        <f>A23-1</f>
        <v>42187</v>
      </c>
      <c r="B24" s="7">
        <v>794</v>
      </c>
      <c r="C24" s="27">
        <f t="shared" si="0"/>
        <v>-1.3758816171427697E-2</v>
      </c>
      <c r="D24" s="89">
        <v>39173</v>
      </c>
      <c r="E24" s="88">
        <v>1005.5225</v>
      </c>
      <c r="F24" s="7">
        <f t="shared" si="1"/>
        <v>-4.7756418899007795E-3</v>
      </c>
      <c r="G24" s="2"/>
      <c r="H24" s="2"/>
      <c r="I24" s="132">
        <v>40969</v>
      </c>
      <c r="J24" s="173">
        <v>7.6461818181818195</v>
      </c>
    </row>
    <row r="25" spans="1:10">
      <c r="A25" s="96">
        <f>A24-1</f>
        <v>42186</v>
      </c>
      <c r="B25" s="7">
        <v>794</v>
      </c>
      <c r="C25" s="27">
        <f t="shared" si="0"/>
        <v>0</v>
      </c>
      <c r="D25" s="89">
        <v>39203</v>
      </c>
      <c r="E25" s="88">
        <v>1019.2575000000001</v>
      </c>
      <c r="F25" s="7">
        <f t="shared" si="1"/>
        <v>1.3567114134770438E-2</v>
      </c>
      <c r="G25" s="2"/>
      <c r="H25" s="2"/>
      <c r="I25" s="132">
        <v>41000</v>
      </c>
      <c r="J25" s="173">
        <v>10.589105263157901</v>
      </c>
    </row>
    <row r="26" spans="1:10">
      <c r="A26" s="96">
        <f>A25-1</f>
        <v>42185</v>
      </c>
      <c r="B26" s="7">
        <v>800</v>
      </c>
      <c r="C26" s="27">
        <f t="shared" si="0"/>
        <v>7.5282664207915878E-3</v>
      </c>
      <c r="D26" s="89">
        <v>39234</v>
      </c>
      <c r="E26" s="88">
        <v>1033.396</v>
      </c>
      <c r="F26" s="7">
        <f t="shared" si="1"/>
        <v>1.3776045103555179E-2</v>
      </c>
      <c r="G26" s="2"/>
      <c r="H26" s="2"/>
      <c r="I26" s="132">
        <v>41030</v>
      </c>
      <c r="J26" s="173">
        <v>10.2631363636364</v>
      </c>
    </row>
    <row r="27" spans="1:10">
      <c r="A27" s="96">
        <f>A26-1</f>
        <v>42184</v>
      </c>
      <c r="B27" s="7">
        <v>813</v>
      </c>
      <c r="C27" s="27">
        <f t="shared" si="0"/>
        <v>1.611938187988339E-2</v>
      </c>
      <c r="D27" s="89">
        <v>39264</v>
      </c>
      <c r="E27" s="88">
        <v>1055.1624999999999</v>
      </c>
      <c r="F27" s="7">
        <f t="shared" si="1"/>
        <v>2.0844317357449488E-2</v>
      </c>
      <c r="G27" s="2"/>
      <c r="H27" s="2"/>
      <c r="I27" s="132">
        <v>41061</v>
      </c>
      <c r="J27" s="173">
        <v>7.9366842105263204</v>
      </c>
    </row>
    <row r="28" spans="1:10">
      <c r="A28" s="96">
        <f>A27-3</f>
        <v>42181</v>
      </c>
      <c r="B28" s="7">
        <v>823</v>
      </c>
      <c r="C28" s="27">
        <f t="shared" si="0"/>
        <v>1.2225091129259276E-2</v>
      </c>
      <c r="D28" s="89">
        <v>39295</v>
      </c>
      <c r="E28" s="88">
        <v>1092.4960000000001</v>
      </c>
      <c r="F28" s="7">
        <f t="shared" si="1"/>
        <v>3.4770203150787389E-2</v>
      </c>
      <c r="G28" s="2"/>
      <c r="H28" s="2"/>
      <c r="I28" s="132">
        <v>41091</v>
      </c>
      <c r="J28" s="173">
        <v>8.8913181818181801</v>
      </c>
    </row>
    <row r="29" spans="1:10">
      <c r="A29" s="96">
        <f>A28-1</f>
        <v>42180</v>
      </c>
      <c r="B29" s="7">
        <v>829</v>
      </c>
      <c r="C29" s="27">
        <f t="shared" si="0"/>
        <v>7.2639544582250573E-3</v>
      </c>
      <c r="D29" s="89">
        <v>39326</v>
      </c>
      <c r="E29" s="88">
        <v>1115.4549999999999</v>
      </c>
      <c r="F29" s="7">
        <f t="shared" si="1"/>
        <v>2.0797406768654492E-2</v>
      </c>
      <c r="G29" s="2"/>
      <c r="H29" s="2"/>
      <c r="I29" s="132">
        <v>41122</v>
      </c>
      <c r="J29" s="173">
        <v>6.6249090909090897</v>
      </c>
    </row>
    <row r="30" spans="1:10">
      <c r="A30" s="96">
        <f>A29-1</f>
        <v>42179</v>
      </c>
      <c r="B30" s="7">
        <v>829</v>
      </c>
      <c r="C30" s="27">
        <f t="shared" si="0"/>
        <v>0</v>
      </c>
      <c r="D30" s="89">
        <v>39356</v>
      </c>
      <c r="E30" s="88">
        <v>1139.375</v>
      </c>
      <c r="F30" s="7">
        <f t="shared" si="1"/>
        <v>2.1217473028461529E-2</v>
      </c>
      <c r="G30" s="2"/>
      <c r="H30" s="2"/>
      <c r="I30" s="132">
        <v>41153</v>
      </c>
      <c r="J30" s="173">
        <v>4.1806000000000001</v>
      </c>
    </row>
    <row r="31" spans="1:10">
      <c r="A31" s="96">
        <f>A30-1</f>
        <v>42178</v>
      </c>
      <c r="B31" s="7">
        <v>790</v>
      </c>
      <c r="C31" s="27">
        <f t="shared" si="0"/>
        <v>-4.8187209674227779E-2</v>
      </c>
      <c r="D31" s="89">
        <v>39387</v>
      </c>
      <c r="E31" s="88">
        <v>1161.95</v>
      </c>
      <c r="F31" s="7">
        <f t="shared" si="1"/>
        <v>1.9619761793247103E-2</v>
      </c>
      <c r="G31" s="2"/>
      <c r="H31" s="2"/>
      <c r="I31" s="132">
        <v>41183</v>
      </c>
      <c r="J31" s="173">
        <v>6.0296956521739107</v>
      </c>
    </row>
    <row r="32" spans="1:10">
      <c r="A32" s="96">
        <f>A31-1</f>
        <v>42177</v>
      </c>
      <c r="B32" s="7">
        <v>779</v>
      </c>
      <c r="C32" s="27">
        <f t="shared" si="0"/>
        <v>-1.4021899590318876E-2</v>
      </c>
      <c r="D32" s="89">
        <v>39417</v>
      </c>
      <c r="E32" s="88">
        <v>1156.115</v>
      </c>
      <c r="F32" s="7">
        <f t="shared" si="1"/>
        <v>-5.0343819728971961E-3</v>
      </c>
      <c r="G32" s="2"/>
      <c r="H32" s="2"/>
      <c r="I32" s="132">
        <v>41214</v>
      </c>
      <c r="J32" s="173">
        <v>6.9086363636363606</v>
      </c>
    </row>
    <row r="33" spans="1:10">
      <c r="A33" s="96">
        <f>A32-3</f>
        <v>42174</v>
      </c>
      <c r="B33" s="7">
        <v>779</v>
      </c>
      <c r="C33" s="27">
        <f t="shared" si="0"/>
        <v>0</v>
      </c>
      <c r="D33" s="89">
        <v>39448</v>
      </c>
      <c r="E33" s="88">
        <v>1159.2550000000001</v>
      </c>
      <c r="F33" s="7">
        <f t="shared" si="1"/>
        <v>2.7123111424827598E-3</v>
      </c>
      <c r="G33" s="2"/>
      <c r="H33" s="2"/>
      <c r="I33" s="132">
        <v>41244</v>
      </c>
      <c r="J33" s="173">
        <v>6.8148749999999998</v>
      </c>
    </row>
    <row r="34" spans="1:10">
      <c r="A34" s="96">
        <f>A33-1</f>
        <v>42173</v>
      </c>
      <c r="B34" s="7">
        <v>773</v>
      </c>
      <c r="C34" s="27">
        <f t="shared" si="0"/>
        <v>-7.7319972833263207E-3</v>
      </c>
      <c r="D34" s="89">
        <v>39479</v>
      </c>
      <c r="E34" s="88">
        <v>1190.616</v>
      </c>
      <c r="F34" s="7">
        <f t="shared" si="1"/>
        <v>2.6693262835617529E-2</v>
      </c>
      <c r="G34" s="2"/>
      <c r="H34" s="2"/>
      <c r="I34" s="132">
        <v>41275</v>
      </c>
      <c r="J34" s="173">
        <v>5.6963636363636398</v>
      </c>
    </row>
    <row r="35" spans="1:10">
      <c r="A35" s="96">
        <f>A34-1</f>
        <v>42172</v>
      </c>
      <c r="B35" s="7">
        <v>725</v>
      </c>
      <c r="C35" s="27">
        <f t="shared" si="0"/>
        <v>-6.4107393732747237E-2</v>
      </c>
      <c r="D35" s="89">
        <v>39508</v>
      </c>
      <c r="E35" s="88">
        <v>1150.01</v>
      </c>
      <c r="F35" s="7">
        <f t="shared" si="1"/>
        <v>-3.4700182259715155E-2</v>
      </c>
      <c r="G35" s="2"/>
      <c r="H35" s="2"/>
      <c r="I35" s="132">
        <v>41306</v>
      </c>
      <c r="J35" s="173">
        <v>6.4281499999999996</v>
      </c>
    </row>
    <row r="36" spans="1:10">
      <c r="A36" s="96">
        <f>A35-1</f>
        <v>42171</v>
      </c>
      <c r="B36" s="7">
        <v>681</v>
      </c>
      <c r="C36" s="27">
        <f t="shared" si="0"/>
        <v>-6.2609348705162368E-2</v>
      </c>
      <c r="D36" s="89">
        <v>39539</v>
      </c>
      <c r="E36" s="88">
        <v>1117.1624999999999</v>
      </c>
      <c r="F36" s="7">
        <f t="shared" si="1"/>
        <v>-2.8978649521995952E-2</v>
      </c>
      <c r="G36" s="2"/>
      <c r="H36" s="2"/>
      <c r="I36" s="132">
        <v>41334</v>
      </c>
      <c r="J36" s="173">
        <v>9.1763500000000011</v>
      </c>
    </row>
    <row r="37" spans="1:10">
      <c r="A37" s="96">
        <f>A36-1</f>
        <v>42170</v>
      </c>
      <c r="B37" s="7">
        <v>656</v>
      </c>
      <c r="C37" s="27">
        <f t="shared" si="0"/>
        <v>-3.7401517205423278E-2</v>
      </c>
      <c r="D37" s="89">
        <v>39569</v>
      </c>
      <c r="E37" s="88">
        <v>1124.164</v>
      </c>
      <c r="F37" s="7">
        <f t="shared" si="1"/>
        <v>6.2476598338191049E-3</v>
      </c>
      <c r="G37" s="2"/>
      <c r="H37" s="2"/>
      <c r="I37" s="132">
        <v>41365</v>
      </c>
      <c r="J37" s="173">
        <v>8.9817619047618997</v>
      </c>
    </row>
    <row r="38" spans="1:10">
      <c r="A38" s="96">
        <f>A37-3</f>
        <v>42167</v>
      </c>
      <c r="B38" s="7">
        <v>642</v>
      </c>
      <c r="C38" s="27">
        <f t="shared" si="0"/>
        <v>-2.1572485254127888E-2</v>
      </c>
      <c r="D38" s="89">
        <v>39600</v>
      </c>
      <c r="E38" s="88">
        <v>1137.0150000000001</v>
      </c>
      <c r="F38" s="7">
        <f t="shared" si="1"/>
        <v>1.1366758992165629E-2</v>
      </c>
      <c r="G38" s="2"/>
      <c r="H38" s="2"/>
      <c r="I38" s="132">
        <v>41395</v>
      </c>
      <c r="J38" s="173">
        <v>7.41733333333333</v>
      </c>
    </row>
    <row r="39" spans="1:10">
      <c r="A39" s="96">
        <f>A38-1</f>
        <v>42166</v>
      </c>
      <c r="B39" s="7">
        <v>629</v>
      </c>
      <c r="C39" s="27">
        <f t="shared" si="0"/>
        <v>-2.0457046989520593E-2</v>
      </c>
      <c r="D39" s="89">
        <v>39630</v>
      </c>
      <c r="E39" s="88">
        <v>1133.8175000000001</v>
      </c>
      <c r="F39" s="7">
        <f t="shared" si="1"/>
        <v>-2.8161496836077299E-3</v>
      </c>
      <c r="G39" s="2"/>
      <c r="H39" s="2"/>
      <c r="I39" s="132">
        <v>41426</v>
      </c>
      <c r="J39" s="173">
        <v>6.8837000000000002</v>
      </c>
    </row>
    <row r="40" spans="1:10">
      <c r="A40" s="96">
        <f>A39-1</f>
        <v>42165</v>
      </c>
      <c r="B40" s="7">
        <v>618</v>
      </c>
      <c r="C40" s="27">
        <f t="shared" si="0"/>
        <v>-1.764279924274979E-2</v>
      </c>
      <c r="D40" s="89">
        <v>39661</v>
      </c>
      <c r="E40" s="88">
        <v>1131.2339999999999</v>
      </c>
      <c r="F40" s="7">
        <f t="shared" si="1"/>
        <v>-2.2811853243392397E-3</v>
      </c>
      <c r="G40" s="2"/>
      <c r="H40" s="2"/>
      <c r="I40" s="132">
        <v>41456</v>
      </c>
      <c r="J40" s="173">
        <v>8.6177391304347797</v>
      </c>
    </row>
    <row r="41" spans="1:10">
      <c r="A41" s="96">
        <f>A40-1</f>
        <v>42164</v>
      </c>
      <c r="B41" s="7">
        <v>612</v>
      </c>
      <c r="C41" s="27">
        <f t="shared" si="0"/>
        <v>-9.7561749453646852E-3</v>
      </c>
      <c r="D41" s="89">
        <v>39692</v>
      </c>
      <c r="E41" s="88">
        <v>1134.3775000000001</v>
      </c>
      <c r="F41" s="7">
        <f t="shared" si="1"/>
        <v>2.7749700398318113E-3</v>
      </c>
      <c r="G41" s="2"/>
      <c r="H41" s="2"/>
      <c r="I41" s="132">
        <v>41487</v>
      </c>
      <c r="J41" s="173">
        <v>7.4946190476190502</v>
      </c>
    </row>
    <row r="42" spans="1:10">
      <c r="A42" s="96">
        <f>A41-1</f>
        <v>42163</v>
      </c>
      <c r="B42" s="7">
        <v>610</v>
      </c>
      <c r="C42" s="27">
        <f t="shared" si="0"/>
        <v>-3.2733253449691376E-3</v>
      </c>
      <c r="D42" s="89">
        <v>39722</v>
      </c>
      <c r="E42" s="88">
        <v>1123.24</v>
      </c>
      <c r="F42" s="7">
        <f t="shared" si="1"/>
        <v>-9.8666761344885674E-3</v>
      </c>
      <c r="G42" s="2"/>
      <c r="H42" s="2"/>
      <c r="I42" s="132">
        <v>41518</v>
      </c>
      <c r="J42" s="173">
        <v>10.694714285714301</v>
      </c>
    </row>
    <row r="43" spans="1:10">
      <c r="A43" s="96">
        <f>A42-3</f>
        <v>42160</v>
      </c>
      <c r="B43" s="7">
        <v>610</v>
      </c>
      <c r="C43" s="27">
        <f t="shared" si="0"/>
        <v>0</v>
      </c>
      <c r="D43" s="89">
        <v>39753</v>
      </c>
      <c r="E43" s="88">
        <v>1062.2449999999999</v>
      </c>
      <c r="F43" s="7">
        <f t="shared" si="1"/>
        <v>-5.5832773179084937E-2</v>
      </c>
      <c r="G43" s="2"/>
      <c r="H43" s="2"/>
      <c r="I43" s="132">
        <v>41548</v>
      </c>
      <c r="J43" s="173">
        <v>15.512956521739099</v>
      </c>
    </row>
    <row r="44" spans="1:10">
      <c r="A44" s="96">
        <f>A43-1</f>
        <v>42159</v>
      </c>
      <c r="B44" s="7">
        <v>603</v>
      </c>
      <c r="C44" s="27">
        <f t="shared" si="0"/>
        <v>-1.1541760440171458E-2</v>
      </c>
      <c r="D44" s="89">
        <v>39783</v>
      </c>
      <c r="E44" s="88">
        <v>978.12</v>
      </c>
      <c r="F44" s="7">
        <f t="shared" si="1"/>
        <v>-8.2507510099596545E-2</v>
      </c>
      <c r="G44" s="2"/>
      <c r="H44" s="2"/>
      <c r="I44" s="132">
        <v>41579</v>
      </c>
      <c r="J44" s="173">
        <v>11.943238095238101</v>
      </c>
    </row>
    <row r="45" spans="1:10">
      <c r="A45" s="96">
        <f>A44-1</f>
        <v>42158</v>
      </c>
      <c r="B45" s="7">
        <v>598</v>
      </c>
      <c r="C45" s="27">
        <f t="shared" si="0"/>
        <v>-8.3264427765536685E-3</v>
      </c>
      <c r="D45" s="89">
        <v>39814</v>
      </c>
      <c r="E45" s="88">
        <v>907.822</v>
      </c>
      <c r="F45" s="7">
        <f t="shared" si="1"/>
        <v>-7.4584037752783508E-2</v>
      </c>
      <c r="G45" s="2"/>
      <c r="H45" s="2"/>
      <c r="I45" s="132">
        <v>41609</v>
      </c>
      <c r="J45" s="173">
        <v>15.332470588235299</v>
      </c>
    </row>
    <row r="46" spans="1:10">
      <c r="A46" s="96">
        <f>A45-1</f>
        <v>42157</v>
      </c>
      <c r="B46" s="7">
        <v>591</v>
      </c>
      <c r="C46" s="27">
        <f t="shared" si="0"/>
        <v>-1.177473654453353E-2</v>
      </c>
      <c r="D46" s="89">
        <v>39845</v>
      </c>
      <c r="E46" s="88">
        <v>876.23500000000001</v>
      </c>
      <c r="F46" s="7">
        <f t="shared" si="1"/>
        <v>-3.5414004341586973E-2</v>
      </c>
      <c r="G46" s="2"/>
      <c r="H46" s="2"/>
      <c r="I46" s="132">
        <v>41640</v>
      </c>
      <c r="J46" s="173">
        <v>12.3596818181818</v>
      </c>
    </row>
    <row r="47" spans="1:10">
      <c r="A47" s="96">
        <f>A46-1</f>
        <v>42156</v>
      </c>
      <c r="B47" s="7">
        <v>589</v>
      </c>
      <c r="C47" s="27">
        <f t="shared" si="0"/>
        <v>-3.3898337545115397E-3</v>
      </c>
      <c r="D47" s="89">
        <v>39873</v>
      </c>
      <c r="E47" s="88">
        <v>838.20500000000004</v>
      </c>
      <c r="F47" s="7">
        <f t="shared" si="1"/>
        <v>-4.4371619163370693E-2</v>
      </c>
      <c r="G47" s="2"/>
      <c r="H47" s="2"/>
      <c r="I47" s="132">
        <v>41671</v>
      </c>
      <c r="J47" s="173">
        <v>10.14085</v>
      </c>
    </row>
    <row r="48" spans="1:10">
      <c r="A48" s="96">
        <f>A47-3</f>
        <v>42153</v>
      </c>
      <c r="B48" s="7">
        <v>589</v>
      </c>
      <c r="C48" s="27">
        <f t="shared" si="0"/>
        <v>0</v>
      </c>
      <c r="D48" s="89">
        <v>39904</v>
      </c>
      <c r="E48" s="88">
        <v>829.04</v>
      </c>
      <c r="F48" s="7">
        <f t="shared" si="1"/>
        <v>-1.0994295760663202E-2</v>
      </c>
      <c r="G48" s="2"/>
      <c r="H48" s="2"/>
      <c r="I48" s="132">
        <v>41699</v>
      </c>
      <c r="J48" s="173">
        <v>8.67390476190476</v>
      </c>
    </row>
    <row r="49" spans="1:10">
      <c r="A49" s="96">
        <f>A48-1</f>
        <v>42152</v>
      </c>
      <c r="B49" s="7">
        <v>588</v>
      </c>
      <c r="C49" s="27">
        <f t="shared" si="0"/>
        <v>-1.6992357529598016E-3</v>
      </c>
      <c r="D49" s="89">
        <v>39934</v>
      </c>
      <c r="E49" s="88">
        <v>810.59400000000005</v>
      </c>
      <c r="F49" s="7">
        <f t="shared" si="1"/>
        <v>-2.2501092633648464E-2</v>
      </c>
      <c r="G49" s="2"/>
      <c r="H49" s="2"/>
      <c r="I49" s="132">
        <v>41730</v>
      </c>
      <c r="J49" s="173">
        <v>6.6688000000000001</v>
      </c>
    </row>
    <row r="50" spans="1:10">
      <c r="A50" s="96">
        <f>A49-1</f>
        <v>42151</v>
      </c>
      <c r="B50" s="7">
        <v>587</v>
      </c>
      <c r="C50" s="27">
        <f t="shared" si="0"/>
        <v>-1.7021280705304183E-3</v>
      </c>
      <c r="D50" s="89">
        <v>39965</v>
      </c>
      <c r="E50" s="88">
        <v>777.04</v>
      </c>
      <c r="F50" s="7">
        <f t="shared" si="1"/>
        <v>-4.2275483148238424E-2</v>
      </c>
      <c r="G50" s="2"/>
      <c r="H50" s="2"/>
      <c r="I50" s="132">
        <v>41760</v>
      </c>
      <c r="J50" s="173">
        <v>7.6158000000000001</v>
      </c>
    </row>
    <row r="51" spans="1:10">
      <c r="A51" s="96">
        <f>A50-1</f>
        <v>42150</v>
      </c>
      <c r="B51" s="7">
        <v>584</v>
      </c>
      <c r="C51" s="27">
        <f t="shared" si="0"/>
        <v>-5.1238369998693953E-3</v>
      </c>
      <c r="D51" s="89">
        <v>39995</v>
      </c>
      <c r="E51" s="88">
        <v>787.60599999999999</v>
      </c>
      <c r="F51" s="7">
        <f t="shared" si="1"/>
        <v>1.3506135722121842E-2</v>
      </c>
      <c r="G51" s="2"/>
      <c r="H51" s="2"/>
      <c r="I51" s="132">
        <v>41791</v>
      </c>
      <c r="J51" s="173">
        <v>4.7083333333333304</v>
      </c>
    </row>
    <row r="52" spans="1:10">
      <c r="A52" s="96">
        <f>A51-4</f>
        <v>42146</v>
      </c>
      <c r="B52" s="7">
        <v>586</v>
      </c>
      <c r="C52" s="27">
        <f t="shared" si="0"/>
        <v>3.4188067487854611E-3</v>
      </c>
      <c r="D52" s="89">
        <v>40026</v>
      </c>
      <c r="E52" s="88">
        <v>868.495</v>
      </c>
      <c r="F52" s="7">
        <f t="shared" si="1"/>
        <v>9.7763863796001743E-2</v>
      </c>
      <c r="G52" s="2"/>
      <c r="H52" s="2"/>
      <c r="I52" s="132">
        <v>41821</v>
      </c>
      <c r="J52" s="173">
        <v>4.9136521739130403</v>
      </c>
    </row>
    <row r="53" spans="1:10">
      <c r="A53" s="96">
        <f>A52-1</f>
        <v>42145</v>
      </c>
      <c r="B53" s="7">
        <v>592</v>
      </c>
      <c r="C53" s="27">
        <f t="shared" si="0"/>
        <v>1.0186845306992997E-2</v>
      </c>
      <c r="D53" s="89">
        <v>40057</v>
      </c>
      <c r="E53" s="88">
        <v>946.36749999999995</v>
      </c>
      <c r="F53" s="7">
        <f t="shared" si="1"/>
        <v>8.5869142802983828E-2</v>
      </c>
      <c r="G53" s="2"/>
      <c r="H53" s="2"/>
      <c r="I53" s="132">
        <v>41852</v>
      </c>
      <c r="J53" s="173">
        <v>5.8293500000000007</v>
      </c>
    </row>
    <row r="54" spans="1:10">
      <c r="A54" s="96">
        <f>A53-1</f>
        <v>42144</v>
      </c>
      <c r="B54" s="7">
        <v>606</v>
      </c>
      <c r="C54" s="27">
        <f t="shared" si="0"/>
        <v>2.3373351185308804E-2</v>
      </c>
      <c r="D54" s="89">
        <v>40087</v>
      </c>
      <c r="E54" s="88">
        <v>964.14499999999998</v>
      </c>
      <c r="F54" s="7">
        <f t="shared" si="1"/>
        <v>1.8610726821930084E-2</v>
      </c>
      <c r="G54" s="2"/>
      <c r="H54" s="2"/>
      <c r="I54" s="132">
        <v>41883</v>
      </c>
      <c r="J54" s="173">
        <v>6.8920000000000003</v>
      </c>
    </row>
    <row r="55" spans="1:10">
      <c r="A55" s="96">
        <f>A54-1</f>
        <v>42143</v>
      </c>
      <c r="B55" s="7">
        <v>620</v>
      </c>
      <c r="C55" s="27">
        <f t="shared" si="0"/>
        <v>2.2839491969822736E-2</v>
      </c>
      <c r="D55" s="89">
        <v>40118</v>
      </c>
      <c r="E55" s="88">
        <v>982.40750000000003</v>
      </c>
      <c r="F55" s="7">
        <f t="shared" si="1"/>
        <v>1.8764493491444809E-2</v>
      </c>
      <c r="G55" s="2"/>
      <c r="H55" s="2"/>
      <c r="I55" s="132">
        <v>41913</v>
      </c>
      <c r="J55" s="173">
        <v>7.9509999999999996</v>
      </c>
    </row>
    <row r="56" spans="1:10">
      <c r="A56" s="96">
        <f>A55-1</f>
        <v>42142</v>
      </c>
      <c r="B56" s="7">
        <v>630</v>
      </c>
      <c r="C56" s="27">
        <f t="shared" si="0"/>
        <v>1.600034134644112E-2</v>
      </c>
      <c r="D56" s="89">
        <v>40148</v>
      </c>
      <c r="E56" s="88">
        <v>992.95500000000004</v>
      </c>
      <c r="F56" s="7">
        <f t="shared" si="1"/>
        <v>1.0679154069215187E-2</v>
      </c>
      <c r="G56" s="2"/>
      <c r="H56" s="2"/>
      <c r="I56" s="132">
        <v>41944</v>
      </c>
      <c r="J56" s="173">
        <v>8.9870000000000001</v>
      </c>
    </row>
    <row r="57" spans="1:10">
      <c r="A57" s="96">
        <f>A56-3</f>
        <v>42139</v>
      </c>
      <c r="B57" s="7">
        <v>634</v>
      </c>
      <c r="C57" s="27">
        <f t="shared" si="0"/>
        <v>6.3291350516475296E-3</v>
      </c>
      <c r="D57" s="89">
        <v>40179</v>
      </c>
      <c r="E57" s="88">
        <v>1026.8924999999999</v>
      </c>
      <c r="F57" s="7">
        <f t="shared" si="1"/>
        <v>3.3607184844894882E-2</v>
      </c>
      <c r="G57" s="2"/>
      <c r="H57" s="2"/>
      <c r="I57" s="132">
        <v>41974</v>
      </c>
      <c r="J57" s="173">
        <v>8.0155555555555598</v>
      </c>
    </row>
    <row r="58" spans="1:10">
      <c r="A58" s="96">
        <f>A57-1</f>
        <v>42138</v>
      </c>
      <c r="B58" s="7">
        <v>637</v>
      </c>
      <c r="C58" s="27">
        <f t="shared" si="0"/>
        <v>4.7207011349373936E-3</v>
      </c>
      <c r="D58" s="89">
        <v>40210</v>
      </c>
      <c r="E58" s="88">
        <v>1124.96333333333</v>
      </c>
      <c r="F58" s="7">
        <f t="shared" si="1"/>
        <v>9.1213190872107303E-2</v>
      </c>
      <c r="G58" s="2"/>
      <c r="H58" s="2"/>
      <c r="I58" s="132">
        <v>42005</v>
      </c>
      <c r="J58" s="173">
        <v>5.7651428571428598</v>
      </c>
    </row>
    <row r="59" spans="1:10">
      <c r="A59" s="96">
        <f>A58-1</f>
        <v>42137</v>
      </c>
      <c r="B59" s="7">
        <v>634</v>
      </c>
      <c r="C59" s="27">
        <f t="shared" si="0"/>
        <v>-4.7207011349374535E-3</v>
      </c>
      <c r="D59" s="89">
        <v>40238</v>
      </c>
      <c r="E59" s="88">
        <v>1129.21</v>
      </c>
      <c r="F59" s="7">
        <f t="shared" si="1"/>
        <v>3.7678306524811509E-3</v>
      </c>
      <c r="G59" s="2"/>
      <c r="H59" s="2"/>
      <c r="I59" s="132">
        <v>42036</v>
      </c>
      <c r="J59" s="173">
        <v>3.8909000000000002</v>
      </c>
    </row>
    <row r="60" spans="1:10">
      <c r="A60" s="96">
        <f>A59-1</f>
        <v>42136</v>
      </c>
      <c r="B60" s="7">
        <v>589</v>
      </c>
      <c r="C60" s="27">
        <f t="shared" si="0"/>
        <v>-7.3622770785639224E-2</v>
      </c>
      <c r="D60" s="89">
        <v>40269</v>
      </c>
      <c r="E60" s="88">
        <v>1118.585</v>
      </c>
      <c r="F60" s="7">
        <f t="shared" si="1"/>
        <v>-9.4537794888448854E-3</v>
      </c>
      <c r="G60" s="2"/>
      <c r="H60" s="2"/>
      <c r="I60" s="132">
        <v>42064</v>
      </c>
      <c r="J60" s="173">
        <v>4.74736363636364</v>
      </c>
    </row>
    <row r="61" spans="1:10">
      <c r="A61" s="96">
        <f>A60-1</f>
        <v>42135</v>
      </c>
      <c r="B61" s="7">
        <v>578</v>
      </c>
      <c r="C61" s="27">
        <f t="shared" si="0"/>
        <v>-1.8852314979209188E-2</v>
      </c>
      <c r="D61" s="89">
        <v>40299</v>
      </c>
      <c r="E61" s="88">
        <v>1123.7474999999999</v>
      </c>
      <c r="F61" s="7">
        <f t="shared" si="1"/>
        <v>4.6045884108396381E-3</v>
      </c>
      <c r="G61" s="2"/>
      <c r="H61" s="2"/>
      <c r="I61" s="132">
        <v>42095</v>
      </c>
      <c r="J61" s="173">
        <v>5.0729499999999996</v>
      </c>
    </row>
    <row r="62" spans="1:10">
      <c r="A62" s="96">
        <f>A61-3</f>
        <v>42132</v>
      </c>
      <c r="B62" s="7">
        <v>574</v>
      </c>
      <c r="C62" s="27">
        <f t="shared" si="0"/>
        <v>-6.9444723528110461E-3</v>
      </c>
      <c r="D62" s="89">
        <v>40330</v>
      </c>
      <c r="E62" s="88">
        <v>1151.9875</v>
      </c>
      <c r="F62" s="7">
        <f t="shared" si="1"/>
        <v>2.4819629413272006E-2</v>
      </c>
      <c r="G62" s="2"/>
      <c r="H62" s="2"/>
      <c r="I62" s="132">
        <v>42125</v>
      </c>
      <c r="J62" s="173">
        <v>4.6179473684210501</v>
      </c>
    </row>
    <row r="63" spans="1:10">
      <c r="A63" s="96">
        <f>A62-1</f>
        <v>42131</v>
      </c>
      <c r="B63" s="7">
        <v>573</v>
      </c>
      <c r="C63" s="27">
        <f t="shared" si="0"/>
        <v>-1.7436796048268398E-3</v>
      </c>
      <c r="D63" s="89">
        <v>40360</v>
      </c>
      <c r="E63" s="88">
        <v>1191.54</v>
      </c>
      <c r="F63" s="7">
        <f t="shared" si="1"/>
        <v>3.3757876601605369E-2</v>
      </c>
      <c r="G63" s="2"/>
      <c r="H63" s="2"/>
      <c r="I63" s="132">
        <v>42156</v>
      </c>
      <c r="J63" s="173">
        <v>5.7868181818181803</v>
      </c>
    </row>
    <row r="64" spans="1:10">
      <c r="A64" s="96">
        <f>A63-1</f>
        <v>42130</v>
      </c>
      <c r="B64" s="7">
        <v>575</v>
      </c>
      <c r="C64" s="27">
        <f t="shared" si="0"/>
        <v>3.4843240826108427E-3</v>
      </c>
      <c r="D64" s="89">
        <v>40391</v>
      </c>
      <c r="E64" s="88">
        <v>1211.8824999999999</v>
      </c>
      <c r="F64" s="7">
        <f t="shared" si="1"/>
        <v>1.6928347630728997E-2</v>
      </c>
      <c r="G64" s="2"/>
      <c r="H64" s="2"/>
      <c r="I64" s="133">
        <v>42186</v>
      </c>
      <c r="J64" s="174">
        <v>8.4329565217391309</v>
      </c>
    </row>
    <row r="65" spans="1:11">
      <c r="A65" s="96">
        <f>A64-1</f>
        <v>42129</v>
      </c>
      <c r="B65" s="7">
        <v>580</v>
      </c>
      <c r="C65" s="27">
        <f t="shared" si="0"/>
        <v>8.6580627431145311E-3</v>
      </c>
      <c r="D65" s="89">
        <v>40422</v>
      </c>
      <c r="E65" s="88">
        <v>1199.68333333333</v>
      </c>
      <c r="F65" s="7">
        <f t="shared" si="1"/>
        <v>-1.0117302672456762E-2</v>
      </c>
      <c r="G65" s="2"/>
      <c r="H65" s="91"/>
      <c r="I65" s="170" t="s">
        <v>164</v>
      </c>
      <c r="J65" s="169">
        <f>AVERAGE(J3:J64)</f>
        <v>10.508650148465236</v>
      </c>
      <c r="K65" s="169"/>
    </row>
    <row r="66" spans="1:11">
      <c r="A66" s="96">
        <f>A65-4</f>
        <v>42125</v>
      </c>
      <c r="B66" s="7">
        <v>587</v>
      </c>
      <c r="C66" s="27">
        <f t="shared" si="0"/>
        <v>1.1996716287631506E-2</v>
      </c>
      <c r="D66" s="89">
        <v>40452</v>
      </c>
      <c r="E66" s="88">
        <v>1139.7366666666701</v>
      </c>
      <c r="F66" s="7">
        <f t="shared" si="1"/>
        <v>-5.1260391509161389E-2</v>
      </c>
      <c r="G66" s="2"/>
      <c r="H66" s="91"/>
    </row>
    <row r="67" spans="1:11">
      <c r="A67" s="96">
        <f>A66-1</f>
        <v>42124</v>
      </c>
      <c r="B67" s="7">
        <v>591</v>
      </c>
      <c r="C67" s="27">
        <f t="shared" si="0"/>
        <v>6.7911975780017555E-3</v>
      </c>
      <c r="D67" s="89">
        <v>40483</v>
      </c>
      <c r="E67" s="88">
        <v>1103.22</v>
      </c>
      <c r="F67" s="7">
        <f t="shared" si="1"/>
        <v>-3.2564065159433907E-2</v>
      </c>
      <c r="G67" s="2"/>
      <c r="H67" s="91"/>
    </row>
    <row r="68" spans="1:11">
      <c r="A68" s="96">
        <f>A67-1</f>
        <v>42123</v>
      </c>
      <c r="B68" s="7">
        <v>595</v>
      </c>
      <c r="C68" s="27">
        <f t="shared" si="0"/>
        <v>6.7453881395316551E-3</v>
      </c>
      <c r="D68" s="89">
        <v>40513</v>
      </c>
      <c r="E68" s="88">
        <v>1064.434</v>
      </c>
      <c r="F68" s="7">
        <f t="shared" si="1"/>
        <v>-3.5789973921816792E-2</v>
      </c>
      <c r="G68" s="2"/>
      <c r="H68" s="91"/>
    </row>
    <row r="69" spans="1:11">
      <c r="A69" s="96">
        <f>A68-1</f>
        <v>42122</v>
      </c>
      <c r="B69" s="7">
        <v>601</v>
      </c>
      <c r="C69" s="27">
        <f t="shared" ref="C69:C132" si="2">LN(B69/B68)</f>
        <v>1.0033528989577784E-2</v>
      </c>
      <c r="D69" s="89">
        <v>40544</v>
      </c>
      <c r="E69" s="88">
        <v>1060.605</v>
      </c>
      <c r="F69" s="7">
        <f t="shared" ref="F69:F123" si="3">LN(E69/E68)</f>
        <v>-3.6037024674177433E-3</v>
      </c>
      <c r="G69" s="2"/>
      <c r="H69" s="91"/>
    </row>
    <row r="70" spans="1:11">
      <c r="A70" s="96">
        <f>A69-1</f>
        <v>42121</v>
      </c>
      <c r="B70" s="7">
        <v>600</v>
      </c>
      <c r="C70" s="27">
        <f t="shared" si="2"/>
        <v>-1.6652793190612089E-3</v>
      </c>
      <c r="D70" s="89">
        <v>40575</v>
      </c>
      <c r="E70" s="88">
        <v>1053.24</v>
      </c>
      <c r="F70" s="7">
        <f t="shared" si="3"/>
        <v>-6.9683726125439457E-3</v>
      </c>
      <c r="G70" s="2"/>
      <c r="H70" s="91"/>
    </row>
    <row r="71" spans="1:11">
      <c r="A71" s="96">
        <f>A70-3</f>
        <v>42118</v>
      </c>
      <c r="B71" s="7">
        <v>600</v>
      </c>
      <c r="C71" s="27">
        <f t="shared" si="2"/>
        <v>0</v>
      </c>
      <c r="D71" s="89">
        <v>40603</v>
      </c>
      <c r="E71" s="88">
        <v>1029.75</v>
      </c>
      <c r="F71" s="7">
        <f t="shared" si="3"/>
        <v>-2.2555073075836381E-2</v>
      </c>
      <c r="G71" s="2"/>
      <c r="H71" s="91"/>
    </row>
    <row r="72" spans="1:11">
      <c r="A72" s="96">
        <f>A71-1</f>
        <v>42117</v>
      </c>
      <c r="B72" s="7">
        <v>599</v>
      </c>
      <c r="C72" s="27">
        <f t="shared" si="2"/>
        <v>-1.6680571006970587E-3</v>
      </c>
      <c r="D72" s="89">
        <v>40634</v>
      </c>
      <c r="E72" s="88">
        <v>1008.078</v>
      </c>
      <c r="F72" s="7">
        <f t="shared" si="3"/>
        <v>-2.1270506726246679E-2</v>
      </c>
      <c r="G72" s="2"/>
      <c r="H72" s="91"/>
    </row>
    <row r="73" spans="1:11">
      <c r="A73" s="96">
        <f>A72-1</f>
        <v>42116</v>
      </c>
      <c r="B73" s="7">
        <v>600</v>
      </c>
      <c r="C73" s="27">
        <f t="shared" si="2"/>
        <v>1.6680571006970134E-3</v>
      </c>
      <c r="D73" s="89">
        <v>40664</v>
      </c>
      <c r="E73" s="88">
        <v>1011.9275</v>
      </c>
      <c r="F73" s="7">
        <f t="shared" si="3"/>
        <v>3.8113803749719437E-3</v>
      </c>
      <c r="G73" s="2"/>
      <c r="H73" s="91"/>
    </row>
    <row r="74" spans="1:11">
      <c r="A74" s="96">
        <f>A73-1</f>
        <v>42115</v>
      </c>
      <c r="B74" s="7">
        <v>601</v>
      </c>
      <c r="C74" s="27">
        <f t="shared" si="2"/>
        <v>1.6652793190612488E-3</v>
      </c>
      <c r="D74" s="89">
        <v>40695</v>
      </c>
      <c r="E74" s="88">
        <v>996.88250000000005</v>
      </c>
      <c r="F74" s="7">
        <f t="shared" si="3"/>
        <v>-1.4979297509035532E-2</v>
      </c>
      <c r="G74" s="2"/>
      <c r="H74" s="91"/>
    </row>
    <row r="75" spans="1:11">
      <c r="A75" s="96">
        <f>A74-1</f>
        <v>42114</v>
      </c>
      <c r="B75" s="7">
        <v>598</v>
      </c>
      <c r="C75" s="27">
        <f t="shared" si="2"/>
        <v>-5.0041805845758387E-3</v>
      </c>
      <c r="D75" s="89">
        <v>40725</v>
      </c>
      <c r="E75" s="88">
        <v>982.44</v>
      </c>
      <c r="F75" s="7">
        <f t="shared" si="3"/>
        <v>-1.4593636279522555E-2</v>
      </c>
      <c r="G75" s="2"/>
      <c r="H75" s="91"/>
    </row>
    <row r="76" spans="1:11">
      <c r="A76" s="96">
        <f>A75-3</f>
        <v>42111</v>
      </c>
      <c r="B76" s="7">
        <v>597</v>
      </c>
      <c r="C76" s="27">
        <f t="shared" si="2"/>
        <v>-1.6736405580296484E-3</v>
      </c>
      <c r="D76" s="89">
        <v>40756</v>
      </c>
      <c r="E76" s="88">
        <v>987.05499999999995</v>
      </c>
      <c r="F76" s="7">
        <f t="shared" si="3"/>
        <v>4.686489122003301E-3</v>
      </c>
      <c r="G76" s="2"/>
      <c r="H76" s="91"/>
    </row>
    <row r="77" spans="1:11">
      <c r="A77" s="96">
        <f>A76-1</f>
        <v>42110</v>
      </c>
      <c r="B77" s="7">
        <v>593</v>
      </c>
      <c r="C77" s="27">
        <f t="shared" si="2"/>
        <v>-6.7227143948765892E-3</v>
      </c>
      <c r="D77" s="89">
        <v>40787</v>
      </c>
      <c r="E77" s="88">
        <v>991.23800000000006</v>
      </c>
      <c r="F77" s="7">
        <f t="shared" si="3"/>
        <v>4.2289046505601053E-3</v>
      </c>
      <c r="G77" s="2"/>
      <c r="H77" s="91"/>
    </row>
    <row r="78" spans="1:11">
      <c r="A78" s="96">
        <f>A77-1</f>
        <v>42109</v>
      </c>
      <c r="B78" s="7">
        <v>586</v>
      </c>
      <c r="C78" s="27">
        <f t="shared" si="2"/>
        <v>-1.1874609420712853E-2</v>
      </c>
      <c r="D78" s="89">
        <v>40817</v>
      </c>
      <c r="E78" s="88">
        <v>956.77333333333297</v>
      </c>
      <c r="F78" s="7">
        <f t="shared" si="3"/>
        <v>-3.5388154820992807E-2</v>
      </c>
      <c r="G78" s="2"/>
      <c r="H78" s="91"/>
    </row>
    <row r="79" spans="1:11">
      <c r="A79" s="96">
        <f>A78-1</f>
        <v>42108</v>
      </c>
      <c r="B79" s="7">
        <v>581</v>
      </c>
      <c r="C79" s="27">
        <f t="shared" si="2"/>
        <v>-8.5690327251014033E-3</v>
      </c>
      <c r="D79" s="89">
        <v>40848</v>
      </c>
      <c r="E79" s="88">
        <v>934.08</v>
      </c>
      <c r="F79" s="7">
        <f t="shared" si="3"/>
        <v>-2.4004424462177713E-2</v>
      </c>
      <c r="G79" s="2"/>
      <c r="H79" s="91"/>
    </row>
    <row r="80" spans="1:11">
      <c r="A80" s="96">
        <f>A79-1</f>
        <v>42107</v>
      </c>
      <c r="B80" s="7">
        <v>578</v>
      </c>
      <c r="C80" s="27">
        <f t="shared" si="2"/>
        <v>-5.1768881795337916E-3</v>
      </c>
      <c r="D80" s="89">
        <v>40878</v>
      </c>
      <c r="E80" s="88">
        <v>902.64400000000001</v>
      </c>
      <c r="F80" s="7">
        <f t="shared" si="3"/>
        <v>-3.4233853399840565E-2</v>
      </c>
      <c r="G80" s="2"/>
      <c r="H80" s="91"/>
    </row>
    <row r="81" spans="1:8">
      <c r="A81" s="96">
        <f>A80-3</f>
        <v>42104</v>
      </c>
      <c r="B81" s="7">
        <v>580</v>
      </c>
      <c r="C81" s="27">
        <f t="shared" si="2"/>
        <v>3.4542348680876036E-3</v>
      </c>
      <c r="D81" s="89">
        <v>40909</v>
      </c>
      <c r="E81" s="88">
        <v>913.62333333333299</v>
      </c>
      <c r="F81" s="7">
        <f t="shared" si="3"/>
        <v>1.2090144298020683E-2</v>
      </c>
      <c r="G81" s="2"/>
      <c r="H81" s="91"/>
    </row>
    <row r="82" spans="1:8">
      <c r="A82" s="96">
        <f>A81-1</f>
        <v>42103</v>
      </c>
      <c r="B82" s="7">
        <v>580</v>
      </c>
      <c r="C82" s="27">
        <f t="shared" si="2"/>
        <v>0</v>
      </c>
      <c r="D82" s="89">
        <v>40940</v>
      </c>
      <c r="E82" s="88">
        <v>943.53</v>
      </c>
      <c r="F82" s="7">
        <f t="shared" si="3"/>
        <v>3.2209782241561478E-2</v>
      </c>
      <c r="G82" s="2"/>
      <c r="H82" s="91"/>
    </row>
    <row r="83" spans="1:8">
      <c r="A83" s="96">
        <f>A82-1</f>
        <v>42102</v>
      </c>
      <c r="B83" s="7">
        <v>580</v>
      </c>
      <c r="C83" s="27">
        <f t="shared" si="2"/>
        <v>0</v>
      </c>
      <c r="D83" s="89">
        <v>40969</v>
      </c>
      <c r="E83" s="88">
        <v>1040.056</v>
      </c>
      <c r="F83" s="7">
        <f t="shared" si="3"/>
        <v>9.7401676034120935E-2</v>
      </c>
      <c r="G83" s="2"/>
      <c r="H83" s="91"/>
    </row>
    <row r="84" spans="1:8">
      <c r="A84" s="96">
        <f>A83-1</f>
        <v>42101</v>
      </c>
      <c r="B84" s="7">
        <v>583</v>
      </c>
      <c r="C84" s="27">
        <f t="shared" si="2"/>
        <v>5.1590828100274233E-3</v>
      </c>
      <c r="D84" s="89">
        <v>41000</v>
      </c>
      <c r="E84" s="88">
        <v>1213.0925</v>
      </c>
      <c r="F84" s="7">
        <f t="shared" si="3"/>
        <v>0.15389832641052437</v>
      </c>
      <c r="G84" s="2"/>
      <c r="H84" s="91"/>
    </row>
    <row r="85" spans="1:8">
      <c r="A85" s="96">
        <f>A84-5</f>
        <v>42096</v>
      </c>
      <c r="B85" s="7">
        <v>588</v>
      </c>
      <c r="C85" s="27">
        <f t="shared" si="2"/>
        <v>8.539761548134581E-3</v>
      </c>
      <c r="D85" s="89">
        <v>41030</v>
      </c>
      <c r="E85" s="88">
        <v>1313.3050000000001</v>
      </c>
      <c r="F85" s="7">
        <f t="shared" si="3"/>
        <v>7.937397653695856E-2</v>
      </c>
      <c r="G85" s="2"/>
      <c r="H85" s="91"/>
    </row>
    <row r="86" spans="1:8">
      <c r="A86" s="96">
        <f>A85-1</f>
        <v>42095</v>
      </c>
      <c r="B86" s="7">
        <v>596</v>
      </c>
      <c r="C86" s="27">
        <f t="shared" si="2"/>
        <v>1.3513719166722855E-2</v>
      </c>
      <c r="D86" s="89">
        <v>41061</v>
      </c>
      <c r="E86" s="88">
        <v>1315.874</v>
      </c>
      <c r="F86" s="7">
        <f t="shared" si="3"/>
        <v>1.9542228335015749E-3</v>
      </c>
      <c r="G86" s="2"/>
      <c r="H86" s="91"/>
    </row>
    <row r="87" spans="1:8">
      <c r="A87" s="96">
        <f>A86-1</f>
        <v>42094</v>
      </c>
      <c r="B87" s="7">
        <v>602</v>
      </c>
      <c r="C87" s="27">
        <f t="shared" si="2"/>
        <v>1.0016778243471209E-2</v>
      </c>
      <c r="D87" s="89">
        <v>41091</v>
      </c>
      <c r="E87" s="88">
        <v>1304.9649999999999</v>
      </c>
      <c r="F87" s="7">
        <f t="shared" si="3"/>
        <v>-8.3248631468354241E-3</v>
      </c>
      <c r="G87" s="2"/>
      <c r="H87" s="91"/>
    </row>
    <row r="88" spans="1:8">
      <c r="A88" s="96">
        <f>A87-1</f>
        <v>42093</v>
      </c>
      <c r="B88" s="7">
        <v>599</v>
      </c>
      <c r="C88" s="27">
        <f t="shared" si="2"/>
        <v>-4.9958471933716662E-3</v>
      </c>
      <c r="D88" s="89">
        <v>41122</v>
      </c>
      <c r="E88" s="88">
        <v>1263.722</v>
      </c>
      <c r="F88" s="7">
        <f t="shared" si="3"/>
        <v>-3.2114885665444314E-2</v>
      </c>
      <c r="G88" s="2"/>
      <c r="H88" s="91"/>
    </row>
    <row r="89" spans="1:8">
      <c r="A89" s="96">
        <f>A88-3</f>
        <v>42090</v>
      </c>
      <c r="B89" s="7">
        <v>596</v>
      </c>
      <c r="C89" s="27">
        <f t="shared" si="2"/>
        <v>-5.0209310500995688E-3</v>
      </c>
      <c r="D89" s="89">
        <v>41153</v>
      </c>
      <c r="E89" s="88">
        <v>1225.7175</v>
      </c>
      <c r="F89" s="7">
        <f t="shared" si="3"/>
        <v>-3.0534948007438542E-2</v>
      </c>
      <c r="G89" s="2"/>
      <c r="H89" s="91"/>
    </row>
    <row r="90" spans="1:8">
      <c r="A90" s="96">
        <f>A89-1</f>
        <v>42089</v>
      </c>
      <c r="B90" s="7">
        <v>598</v>
      </c>
      <c r="C90" s="27">
        <f t="shared" si="2"/>
        <v>3.3500868852820269E-3</v>
      </c>
      <c r="D90" s="89">
        <v>41183</v>
      </c>
      <c r="E90" s="88">
        <v>1177.1600000000001</v>
      </c>
      <c r="F90" s="7">
        <f t="shared" si="3"/>
        <v>-4.0421628951919378E-2</v>
      </c>
      <c r="G90" s="2"/>
      <c r="H90" s="91"/>
    </row>
    <row r="91" spans="1:8">
      <c r="A91" s="96">
        <f>A90-1</f>
        <v>42088</v>
      </c>
      <c r="B91" s="7">
        <v>598</v>
      </c>
      <c r="C91" s="27">
        <f t="shared" si="2"/>
        <v>0</v>
      </c>
      <c r="D91" s="89">
        <v>41214</v>
      </c>
      <c r="E91" s="88">
        <v>1148.6500000000001</v>
      </c>
      <c r="F91" s="7">
        <f t="shared" si="3"/>
        <v>-2.4517418110779281E-2</v>
      </c>
      <c r="G91" s="2"/>
      <c r="H91" s="91"/>
    </row>
    <row r="92" spans="1:8">
      <c r="A92" s="96">
        <f>A91-1</f>
        <v>42087</v>
      </c>
      <c r="B92" s="7">
        <v>597</v>
      </c>
      <c r="C92" s="27">
        <f t="shared" si="2"/>
        <v>-1.6736405580296484E-3</v>
      </c>
      <c r="D92" s="89">
        <v>41244</v>
      </c>
      <c r="E92" s="88">
        <v>1107.2175</v>
      </c>
      <c r="F92" s="7">
        <f t="shared" si="3"/>
        <v>-3.6737228363844528E-2</v>
      </c>
      <c r="G92" s="2"/>
      <c r="H92" s="91"/>
    </row>
    <row r="93" spans="1:8">
      <c r="A93" s="96">
        <f>A92-1</f>
        <v>42086</v>
      </c>
      <c r="B93" s="7">
        <v>594</v>
      </c>
      <c r="C93" s="27">
        <f t="shared" si="2"/>
        <v>-5.0377940299571808E-3</v>
      </c>
      <c r="D93" s="89">
        <v>41275</v>
      </c>
      <c r="E93" s="88">
        <v>1122.4324999999999</v>
      </c>
      <c r="F93" s="7">
        <f t="shared" si="3"/>
        <v>1.364809380368506E-2</v>
      </c>
      <c r="G93" s="2"/>
      <c r="H93" s="91"/>
    </row>
    <row r="94" spans="1:8">
      <c r="A94" s="96">
        <f>A93-3</f>
        <v>42083</v>
      </c>
      <c r="B94" s="7">
        <v>591</v>
      </c>
      <c r="C94" s="27">
        <f t="shared" si="2"/>
        <v>-5.063301956546762E-3</v>
      </c>
      <c r="D94" s="89">
        <v>41306</v>
      </c>
      <c r="E94" s="88">
        <v>1146.4733333333299</v>
      </c>
      <c r="F94" s="7">
        <f t="shared" si="3"/>
        <v>2.1192358654786008E-2</v>
      </c>
      <c r="G94" s="2"/>
      <c r="H94" s="91"/>
    </row>
    <row r="95" spans="1:8">
      <c r="A95" s="96">
        <f>A94-1</f>
        <v>42082</v>
      </c>
      <c r="B95" s="7">
        <v>584</v>
      </c>
      <c r="C95" s="27">
        <f t="shared" si="2"/>
        <v>-1.191503457787114E-2</v>
      </c>
      <c r="D95" s="89">
        <v>41334</v>
      </c>
      <c r="E95" s="88">
        <v>1110.462</v>
      </c>
      <c r="F95" s="7">
        <f t="shared" si="3"/>
        <v>-3.1914418904152829E-2</v>
      </c>
      <c r="G95" s="2"/>
      <c r="H95" s="91"/>
    </row>
    <row r="96" spans="1:8">
      <c r="A96" s="96">
        <f>A95-1</f>
        <v>42081</v>
      </c>
      <c r="B96" s="7">
        <v>571</v>
      </c>
      <c r="C96" s="27">
        <f t="shared" si="2"/>
        <v>-2.2511773172216875E-2</v>
      </c>
      <c r="D96" s="89">
        <v>41365</v>
      </c>
      <c r="E96" s="88">
        <v>1103.1224999999999</v>
      </c>
      <c r="F96" s="7">
        <f t="shared" si="3"/>
        <v>-6.631350098512066E-3</v>
      </c>
      <c r="G96" s="2"/>
      <c r="H96" s="91"/>
    </row>
    <row r="97" spans="1:8">
      <c r="A97" s="96">
        <f>A96-1</f>
        <v>42080</v>
      </c>
      <c r="B97" s="7">
        <v>568</v>
      </c>
      <c r="C97" s="27">
        <f t="shared" si="2"/>
        <v>-5.2677909348589156E-3</v>
      </c>
      <c r="D97" s="89">
        <v>41395</v>
      </c>
      <c r="E97" s="88">
        <v>1069.4639999999999</v>
      </c>
      <c r="F97" s="7">
        <f t="shared" si="3"/>
        <v>-3.0987206463272028E-2</v>
      </c>
      <c r="G97" s="2"/>
      <c r="H97" s="91"/>
    </row>
    <row r="98" spans="1:8">
      <c r="A98" s="96">
        <f>A97-1</f>
        <v>42079</v>
      </c>
      <c r="B98" s="7">
        <v>564</v>
      </c>
      <c r="C98" s="27">
        <f t="shared" si="2"/>
        <v>-7.067167223092443E-3</v>
      </c>
      <c r="D98" s="89">
        <v>41426</v>
      </c>
      <c r="E98" s="88">
        <v>1023.5675</v>
      </c>
      <c r="F98" s="7">
        <f t="shared" si="3"/>
        <v>-4.3863514269160346E-2</v>
      </c>
      <c r="G98" s="2"/>
      <c r="H98" s="91"/>
    </row>
    <row r="99" spans="1:8">
      <c r="A99" s="96">
        <f>A98-3</f>
        <v>42076</v>
      </c>
      <c r="B99" s="7">
        <v>562</v>
      </c>
      <c r="C99" s="27">
        <f t="shared" si="2"/>
        <v>-3.5524016043677721E-3</v>
      </c>
      <c r="D99" s="89">
        <v>41456</v>
      </c>
      <c r="E99" s="88">
        <v>1061.0325</v>
      </c>
      <c r="F99" s="7">
        <f t="shared" si="3"/>
        <v>3.5948416526875755E-2</v>
      </c>
      <c r="G99" s="2"/>
      <c r="H99" s="91"/>
    </row>
    <row r="100" spans="1:8">
      <c r="A100" s="96">
        <f>A99-1</f>
        <v>42075</v>
      </c>
      <c r="B100" s="7">
        <v>560</v>
      </c>
      <c r="C100" s="27">
        <f t="shared" si="2"/>
        <v>-3.5650661644961459E-3</v>
      </c>
      <c r="D100" s="89">
        <v>41487</v>
      </c>
      <c r="E100" s="88">
        <v>1119.7280000000001</v>
      </c>
      <c r="F100" s="7">
        <f t="shared" si="3"/>
        <v>5.3843308027126689E-2</v>
      </c>
      <c r="G100" s="2"/>
      <c r="H100" s="91"/>
    </row>
    <row r="101" spans="1:8">
      <c r="A101" s="96">
        <f>A100-1</f>
        <v>42074</v>
      </c>
      <c r="B101" s="7">
        <v>565</v>
      </c>
      <c r="C101" s="27">
        <f t="shared" si="2"/>
        <v>8.8889474172459942E-3</v>
      </c>
      <c r="D101" s="89">
        <v>41518</v>
      </c>
      <c r="E101" s="88">
        <v>1108.3025</v>
      </c>
      <c r="F101" s="7">
        <f t="shared" si="3"/>
        <v>-1.0256233165710003E-2</v>
      </c>
      <c r="G101" s="2"/>
      <c r="H101" s="91"/>
    </row>
    <row r="102" spans="1:8">
      <c r="A102" s="96">
        <f>A101-1</f>
        <v>42073</v>
      </c>
      <c r="B102" s="7">
        <v>568</v>
      </c>
      <c r="C102" s="27">
        <f t="shared" si="2"/>
        <v>5.2956875747105026E-3</v>
      </c>
      <c r="D102" s="89">
        <v>41548</v>
      </c>
      <c r="E102" s="88">
        <v>1008.6</v>
      </c>
      <c r="F102" s="7">
        <f t="shared" si="3"/>
        <v>-9.4266334843376931E-2</v>
      </c>
      <c r="G102" s="2"/>
      <c r="H102" s="91"/>
    </row>
    <row r="103" spans="1:8">
      <c r="A103" s="96">
        <f>A102-1</f>
        <v>42072</v>
      </c>
      <c r="B103" s="7">
        <v>568</v>
      </c>
      <c r="C103" s="27">
        <f t="shared" si="2"/>
        <v>0</v>
      </c>
      <c r="D103" s="89">
        <v>41579</v>
      </c>
      <c r="E103" s="88">
        <v>1040.076</v>
      </c>
      <c r="F103" s="7">
        <f t="shared" si="3"/>
        <v>3.0730556745882157E-2</v>
      </c>
      <c r="G103" s="2"/>
      <c r="H103" s="91"/>
    </row>
    <row r="104" spans="1:8">
      <c r="A104" s="98">
        <f>A103-3</f>
        <v>42069</v>
      </c>
      <c r="B104" s="7">
        <v>565</v>
      </c>
      <c r="C104" s="27">
        <f t="shared" si="2"/>
        <v>-5.2956875747104549E-3</v>
      </c>
      <c r="D104" s="89">
        <v>41609</v>
      </c>
      <c r="E104" s="88">
        <v>1063.1275000000001</v>
      </c>
      <c r="F104" s="7">
        <f t="shared" si="3"/>
        <v>2.1921248316761545E-2</v>
      </c>
      <c r="G104" s="2"/>
      <c r="H104" s="91"/>
    </row>
    <row r="105" spans="1:8">
      <c r="A105" s="99">
        <v>42068</v>
      </c>
      <c r="B105" s="7">
        <v>561</v>
      </c>
      <c r="C105" s="27">
        <f t="shared" si="2"/>
        <v>-7.104825623744683E-3</v>
      </c>
      <c r="D105" s="89">
        <v>41640</v>
      </c>
      <c r="E105" s="88">
        <v>1129.836</v>
      </c>
      <c r="F105" s="7">
        <f t="shared" si="3"/>
        <v>6.0857453724979325E-2</v>
      </c>
      <c r="G105" s="2"/>
      <c r="H105" s="91"/>
    </row>
    <row r="106" spans="1:8">
      <c r="A106" s="99">
        <v>42067</v>
      </c>
      <c r="B106" s="7">
        <v>559</v>
      </c>
      <c r="C106" s="27">
        <f t="shared" si="2"/>
        <v>-3.5714323675971335E-3</v>
      </c>
      <c r="D106" s="89">
        <v>41671</v>
      </c>
      <c r="E106" s="88">
        <v>1146.17</v>
      </c>
      <c r="F106" s="7">
        <f t="shared" si="3"/>
        <v>1.4353459902178773E-2</v>
      </c>
      <c r="G106" s="2"/>
      <c r="H106" s="91"/>
    </row>
    <row r="107" spans="1:8">
      <c r="A107" s="99">
        <v>42066</v>
      </c>
      <c r="B107" s="7">
        <v>553</v>
      </c>
      <c r="C107" s="27">
        <f t="shared" si="2"/>
        <v>-1.0791471632764319E-2</v>
      </c>
      <c r="D107" s="89">
        <v>41699</v>
      </c>
      <c r="E107" s="88">
        <v>1070.3074999999999</v>
      </c>
      <c r="F107" s="7">
        <f t="shared" si="3"/>
        <v>-6.8479958985540115E-2</v>
      </c>
      <c r="G107" s="2"/>
      <c r="H107" s="91"/>
    </row>
    <row r="108" spans="1:8">
      <c r="A108" s="99">
        <v>42065</v>
      </c>
      <c r="B108" s="7">
        <v>548</v>
      </c>
      <c r="C108" s="27">
        <f t="shared" si="2"/>
        <v>-9.0827145743192506E-3</v>
      </c>
      <c r="D108" s="89">
        <v>41730</v>
      </c>
      <c r="E108" s="88">
        <v>1068.7639999999999</v>
      </c>
      <c r="F108" s="7">
        <f t="shared" si="3"/>
        <v>-1.4431497665083463E-3</v>
      </c>
      <c r="G108" s="2"/>
      <c r="H108" s="91"/>
    </row>
    <row r="109" spans="1:8">
      <c r="A109" s="99">
        <v>42062</v>
      </c>
      <c r="B109" s="7">
        <v>540</v>
      </c>
      <c r="C109" s="27">
        <f t="shared" si="2"/>
        <v>-1.4706147389695449E-2</v>
      </c>
      <c r="D109" s="89">
        <v>41760</v>
      </c>
      <c r="E109" s="88">
        <v>1095.8599999999999</v>
      </c>
      <c r="F109" s="7">
        <f t="shared" si="3"/>
        <v>2.5036602542211135E-2</v>
      </c>
      <c r="G109" s="2"/>
      <c r="H109" s="91"/>
    </row>
    <row r="110" spans="1:8">
      <c r="A110" s="99">
        <v>42061</v>
      </c>
      <c r="B110" s="7">
        <v>533</v>
      </c>
      <c r="C110" s="27">
        <f t="shared" si="2"/>
        <v>-1.3047715392475519E-2</v>
      </c>
      <c r="D110" s="89">
        <v>41791</v>
      </c>
      <c r="E110" s="88">
        <v>1099.3924999999999</v>
      </c>
      <c r="F110" s="7">
        <f t="shared" si="3"/>
        <v>3.2183113778455645E-3</v>
      </c>
      <c r="G110" s="2"/>
      <c r="H110" s="91"/>
    </row>
    <row r="111" spans="1:8">
      <c r="A111" s="99">
        <v>42060</v>
      </c>
      <c r="B111" s="7">
        <v>524</v>
      </c>
      <c r="C111" s="27">
        <f t="shared" si="2"/>
        <v>-1.7029739844802411E-2</v>
      </c>
      <c r="D111" s="89">
        <v>41821</v>
      </c>
      <c r="E111" s="88">
        <v>1092.3924999999999</v>
      </c>
      <c r="F111" s="7">
        <f t="shared" si="3"/>
        <v>-6.3875095414432396E-3</v>
      </c>
      <c r="G111" s="2"/>
      <c r="H111" s="91"/>
    </row>
    <row r="112" spans="1:8">
      <c r="A112" s="99">
        <v>42059</v>
      </c>
      <c r="B112" s="7">
        <v>516</v>
      </c>
      <c r="C112" s="27">
        <f t="shared" si="2"/>
        <v>-1.5384918839479456E-2</v>
      </c>
      <c r="D112" s="89">
        <v>41852</v>
      </c>
      <c r="E112" s="88">
        <v>1107.846</v>
      </c>
      <c r="F112" s="7">
        <f t="shared" si="3"/>
        <v>1.4047344518672941E-2</v>
      </c>
      <c r="G112" s="2"/>
      <c r="H112" s="91"/>
    </row>
    <row r="113" spans="1:8">
      <c r="A113" s="99">
        <v>42058</v>
      </c>
      <c r="B113" s="7">
        <v>512</v>
      </c>
      <c r="C113" s="27">
        <f t="shared" si="2"/>
        <v>-7.7821404420549628E-3</v>
      </c>
      <c r="D113" s="89">
        <v>41883</v>
      </c>
      <c r="E113" s="88">
        <v>1107.105</v>
      </c>
      <c r="F113" s="7">
        <f t="shared" si="3"/>
        <v>-6.6908931858473226E-4</v>
      </c>
      <c r="G113" s="2"/>
      <c r="H113" s="91"/>
    </row>
    <row r="114" spans="1:8">
      <c r="A114" s="99">
        <v>42055</v>
      </c>
      <c r="B114" s="7">
        <v>513</v>
      </c>
      <c r="C114" s="27">
        <f t="shared" si="2"/>
        <v>1.9512201312617493E-3</v>
      </c>
      <c r="D114" s="89">
        <v>41913</v>
      </c>
      <c r="E114" s="88">
        <v>1029.76</v>
      </c>
      <c r="F114" s="7">
        <f t="shared" si="3"/>
        <v>-7.2422734795115892E-2</v>
      </c>
      <c r="G114" s="2"/>
      <c r="H114" s="91"/>
    </row>
    <row r="115" spans="1:8">
      <c r="A115" s="99">
        <v>42054</v>
      </c>
      <c r="B115" s="7">
        <v>511</v>
      </c>
      <c r="C115" s="27">
        <f t="shared" si="2"/>
        <v>-3.9062549670650995E-3</v>
      </c>
      <c r="D115" s="89">
        <v>41944</v>
      </c>
      <c r="E115" s="88">
        <v>1046.6224999999999</v>
      </c>
      <c r="F115" s="7">
        <f t="shared" si="3"/>
        <v>1.6242547527658847E-2</v>
      </c>
      <c r="G115" s="2"/>
      <c r="H115" s="91"/>
    </row>
    <row r="116" spans="1:8">
      <c r="A116" s="99">
        <v>42053</v>
      </c>
      <c r="B116" s="7">
        <v>509</v>
      </c>
      <c r="C116" s="27">
        <f t="shared" si="2"/>
        <v>-3.9215736531816913E-3</v>
      </c>
      <c r="D116" s="89">
        <v>41974</v>
      </c>
      <c r="E116" s="88">
        <v>1038.4880000000001</v>
      </c>
      <c r="F116" s="7">
        <f t="shared" si="3"/>
        <v>-7.8025037698042556E-3</v>
      </c>
      <c r="G116" s="2"/>
      <c r="H116" s="91"/>
    </row>
    <row r="117" spans="1:8">
      <c r="A117" s="99">
        <v>42052</v>
      </c>
      <c r="B117" s="7">
        <v>516</v>
      </c>
      <c r="C117" s="27">
        <f t="shared" si="2"/>
        <v>1.3658748931040044E-2</v>
      </c>
      <c r="D117" s="89">
        <v>42005</v>
      </c>
      <c r="E117" s="88">
        <v>1060.5650000000001</v>
      </c>
      <c r="F117" s="7">
        <f t="shared" si="3"/>
        <v>2.1035975848120808E-2</v>
      </c>
      <c r="G117" s="2"/>
      <c r="H117" s="91"/>
    </row>
    <row r="118" spans="1:8">
      <c r="A118" s="99">
        <v>42051</v>
      </c>
      <c r="B118" s="7">
        <v>522</v>
      </c>
      <c r="C118" s="27">
        <f t="shared" si="2"/>
        <v>1.1560822401076006E-2</v>
      </c>
      <c r="D118" s="89">
        <v>42036</v>
      </c>
      <c r="E118" s="88">
        <v>1073.5266666666701</v>
      </c>
      <c r="F118" s="7">
        <f t="shared" si="3"/>
        <v>1.2147393903590716E-2</v>
      </c>
      <c r="G118" s="2"/>
      <c r="H118" s="91"/>
    </row>
    <row r="119" spans="1:8">
      <c r="A119" s="99">
        <v>42048</v>
      </c>
      <c r="B119" s="7">
        <v>530</v>
      </c>
      <c r="C119" s="27">
        <f t="shared" si="2"/>
        <v>1.5209418663528708E-2</v>
      </c>
      <c r="D119" s="89">
        <v>42064</v>
      </c>
      <c r="E119" s="88">
        <v>1044.2125000000001</v>
      </c>
      <c r="F119" s="7">
        <f t="shared" si="3"/>
        <v>-2.7686166081924899E-2</v>
      </c>
      <c r="G119" s="2"/>
      <c r="H119" s="91"/>
    </row>
    <row r="120" spans="1:8">
      <c r="A120" s="99">
        <v>42047</v>
      </c>
      <c r="B120" s="7">
        <v>540</v>
      </c>
      <c r="C120" s="27">
        <f t="shared" si="2"/>
        <v>1.8692133012152546E-2</v>
      </c>
      <c r="D120" s="89">
        <v>42095</v>
      </c>
      <c r="E120" s="88">
        <v>948.24800000000005</v>
      </c>
      <c r="F120" s="7">
        <f t="shared" si="3"/>
        <v>-9.6402220373252065E-2</v>
      </c>
      <c r="G120" s="2"/>
      <c r="H120" s="91"/>
    </row>
    <row r="121" spans="1:8">
      <c r="A121" s="99">
        <v>42046</v>
      </c>
      <c r="B121" s="7">
        <v>553</v>
      </c>
      <c r="C121" s="27">
        <f t="shared" si="2"/>
        <v>2.3788861964014793E-2</v>
      </c>
      <c r="D121" s="89">
        <v>42125</v>
      </c>
      <c r="E121" s="88">
        <v>886.38750000000005</v>
      </c>
      <c r="F121" s="7">
        <f t="shared" si="3"/>
        <v>-6.7461857510326892E-2</v>
      </c>
      <c r="G121" s="2"/>
      <c r="H121" s="91"/>
    </row>
    <row r="122" spans="1:8">
      <c r="A122" s="99">
        <v>42045</v>
      </c>
      <c r="B122" s="7">
        <v>556</v>
      </c>
      <c r="C122" s="27">
        <f t="shared" si="2"/>
        <v>5.4102927282474794E-3</v>
      </c>
      <c r="D122" s="89">
        <v>42156</v>
      </c>
      <c r="E122" s="88">
        <v>837.64</v>
      </c>
      <c r="F122" s="7">
        <f t="shared" si="3"/>
        <v>-5.6565800000074495E-2</v>
      </c>
      <c r="G122" s="2"/>
      <c r="H122" s="91"/>
    </row>
    <row r="123" spans="1:8">
      <c r="A123" s="99">
        <v>42044</v>
      </c>
      <c r="B123" s="7">
        <v>554</v>
      </c>
      <c r="C123" s="27">
        <f t="shared" si="2"/>
        <v>-3.6036075032985443E-3</v>
      </c>
      <c r="D123" s="89">
        <v>42186</v>
      </c>
      <c r="E123" s="88">
        <v>819.17600000000004</v>
      </c>
      <c r="F123" s="7">
        <f t="shared" si="3"/>
        <v>-2.2289456926869858E-2</v>
      </c>
      <c r="G123" s="2"/>
      <c r="H123" s="91"/>
    </row>
    <row r="124" spans="1:8">
      <c r="A124" s="99">
        <v>42041</v>
      </c>
      <c r="B124" s="7">
        <v>559</v>
      </c>
      <c r="C124" s="27">
        <f t="shared" si="2"/>
        <v>8.9847864078152571E-3</v>
      </c>
      <c r="D124" s="93" t="s">
        <v>102</v>
      </c>
      <c r="E124" s="92"/>
      <c r="F124" s="93">
        <f>_xlfn.STDEV.P(F4:F123)*SQRT(12)</f>
        <v>0.13153148849113155</v>
      </c>
      <c r="G124" s="92"/>
      <c r="H124" s="94"/>
    </row>
    <row r="125" spans="1:8">
      <c r="A125" s="99">
        <v>42040</v>
      </c>
      <c r="B125" s="7">
        <v>564</v>
      </c>
      <c r="C125" s="27">
        <f t="shared" si="2"/>
        <v>8.9047783429596853E-3</v>
      </c>
    </row>
    <row r="126" spans="1:8">
      <c r="A126" s="99">
        <v>42039</v>
      </c>
      <c r="B126" s="7">
        <v>569</v>
      </c>
      <c r="C126" s="27">
        <f t="shared" si="2"/>
        <v>8.8261826282721185E-3</v>
      </c>
    </row>
    <row r="127" spans="1:8">
      <c r="A127" s="99">
        <v>42038</v>
      </c>
      <c r="B127" s="7">
        <v>577</v>
      </c>
      <c r="C127" s="27">
        <f t="shared" si="2"/>
        <v>1.3961832381768541E-2</v>
      </c>
    </row>
    <row r="128" spans="1:8">
      <c r="A128" s="99">
        <v>42037</v>
      </c>
      <c r="B128" s="7">
        <v>590</v>
      </c>
      <c r="C128" s="27">
        <f t="shared" si="2"/>
        <v>2.2280270391665604E-2</v>
      </c>
    </row>
    <row r="129" spans="1:3">
      <c r="A129" s="99">
        <v>42034</v>
      </c>
      <c r="B129" s="7">
        <v>608</v>
      </c>
      <c r="C129" s="27">
        <f t="shared" si="2"/>
        <v>3.0052345066401837E-2</v>
      </c>
    </row>
    <row r="130" spans="1:3">
      <c r="A130" s="99">
        <v>42033</v>
      </c>
      <c r="B130" s="7">
        <v>632</v>
      </c>
      <c r="C130" s="27">
        <f t="shared" si="2"/>
        <v>3.8714512180690427E-2</v>
      </c>
    </row>
    <row r="131" spans="1:3">
      <c r="A131" s="99">
        <v>42032</v>
      </c>
      <c r="B131" s="7">
        <v>666</v>
      </c>
      <c r="C131" s="27">
        <f t="shared" si="2"/>
        <v>5.2400276393531772E-2</v>
      </c>
    </row>
    <row r="132" spans="1:3">
      <c r="A132" s="99">
        <v>42031</v>
      </c>
      <c r="B132" s="7">
        <v>688</v>
      </c>
      <c r="C132" s="27">
        <f t="shared" si="2"/>
        <v>3.2499167392954553E-2</v>
      </c>
    </row>
    <row r="133" spans="1:3">
      <c r="A133" s="99">
        <v>42030</v>
      </c>
      <c r="B133" s="7">
        <v>703</v>
      </c>
      <c r="C133" s="27">
        <f t="shared" ref="C133:C196" si="4">LN(B133/B132)</f>
        <v>2.1568053877321171E-2</v>
      </c>
    </row>
    <row r="134" spans="1:3">
      <c r="A134" s="99">
        <v>42027</v>
      </c>
      <c r="B134" s="7">
        <v>720</v>
      </c>
      <c r="C134" s="27">
        <f t="shared" si="4"/>
        <v>2.3894320199436134E-2</v>
      </c>
    </row>
    <row r="135" spans="1:3">
      <c r="A135" s="99">
        <v>42026</v>
      </c>
      <c r="B135" s="7">
        <v>751</v>
      </c>
      <c r="C135" s="27">
        <f t="shared" si="4"/>
        <v>4.2154439754033816E-2</v>
      </c>
    </row>
    <row r="136" spans="1:3">
      <c r="A136" s="99">
        <v>42025</v>
      </c>
      <c r="B136" s="7">
        <v>770</v>
      </c>
      <c r="C136" s="27">
        <f t="shared" si="4"/>
        <v>2.4984863083594766E-2</v>
      </c>
    </row>
    <row r="137" spans="1:3">
      <c r="A137" s="99">
        <v>42024</v>
      </c>
      <c r="B137" s="7">
        <v>753</v>
      </c>
      <c r="C137" s="27">
        <f t="shared" si="4"/>
        <v>-2.2325287047835908E-2</v>
      </c>
    </row>
    <row r="138" spans="1:3">
      <c r="A138" s="99">
        <v>42023</v>
      </c>
      <c r="B138" s="7">
        <v>739</v>
      </c>
      <c r="C138" s="27">
        <f t="shared" si="4"/>
        <v>-1.8767306851691788E-2</v>
      </c>
    </row>
    <row r="139" spans="1:3">
      <c r="A139" s="99">
        <v>42020</v>
      </c>
      <c r="B139" s="7">
        <v>741</v>
      </c>
      <c r="C139" s="27">
        <f t="shared" si="4"/>
        <v>2.702704347885073E-3</v>
      </c>
    </row>
    <row r="140" spans="1:3">
      <c r="A140" s="99">
        <v>42019</v>
      </c>
      <c r="B140" s="7">
        <v>749</v>
      </c>
      <c r="C140" s="27">
        <f t="shared" si="4"/>
        <v>1.0738358221132692E-2</v>
      </c>
    </row>
    <row r="141" spans="1:3">
      <c r="A141" s="99">
        <v>42018</v>
      </c>
      <c r="B141" s="7">
        <v>757</v>
      </c>
      <c r="C141" s="27">
        <f t="shared" si="4"/>
        <v>1.0624269920229204E-2</v>
      </c>
    </row>
    <row r="142" spans="1:3">
      <c r="A142" s="99">
        <v>42017</v>
      </c>
      <c r="B142" s="7">
        <v>762</v>
      </c>
      <c r="C142" s="27">
        <f t="shared" si="4"/>
        <v>6.5833022491973963E-3</v>
      </c>
    </row>
    <row r="143" spans="1:3">
      <c r="A143" s="99">
        <v>42016</v>
      </c>
      <c r="B143" s="7">
        <v>723</v>
      </c>
      <c r="C143" s="27">
        <f t="shared" si="4"/>
        <v>-5.2537333527881605E-2</v>
      </c>
    </row>
    <row r="144" spans="1:3">
      <c r="A144" s="99">
        <v>42013</v>
      </c>
      <c r="B144" s="7">
        <v>709</v>
      </c>
      <c r="C144" s="27">
        <f t="shared" si="4"/>
        <v>-1.9553695626637231E-2</v>
      </c>
    </row>
    <row r="145" spans="1:3">
      <c r="A145" s="99">
        <v>42012</v>
      </c>
      <c r="B145" s="7">
        <v>724</v>
      </c>
      <c r="C145" s="27">
        <f t="shared" si="4"/>
        <v>2.0935865853588833E-2</v>
      </c>
    </row>
    <row r="146" spans="1:3">
      <c r="A146" s="99">
        <v>42011</v>
      </c>
      <c r="B146" s="7">
        <v>744</v>
      </c>
      <c r="C146" s="27">
        <f t="shared" si="4"/>
        <v>2.724964244737554E-2</v>
      </c>
    </row>
    <row r="147" spans="1:3">
      <c r="A147" s="99">
        <v>42010</v>
      </c>
      <c r="B147" s="7">
        <v>758</v>
      </c>
      <c r="C147" s="27">
        <f t="shared" si="4"/>
        <v>1.8642350809279774E-2</v>
      </c>
    </row>
    <row r="148" spans="1:3">
      <c r="A148" s="99">
        <v>42009</v>
      </c>
      <c r="B148" s="7">
        <v>761</v>
      </c>
      <c r="C148" s="27">
        <f t="shared" si="4"/>
        <v>3.949972219314069E-3</v>
      </c>
    </row>
    <row r="149" spans="1:3">
      <c r="A149" s="99">
        <v>42006</v>
      </c>
      <c r="B149" s="7">
        <v>771</v>
      </c>
      <c r="C149" s="27">
        <f t="shared" si="4"/>
        <v>1.3055015701643651E-2</v>
      </c>
    </row>
    <row r="150" spans="1:3">
      <c r="A150" s="99">
        <v>41997</v>
      </c>
      <c r="B150" s="7">
        <v>782</v>
      </c>
      <c r="C150" s="27">
        <f t="shared" si="4"/>
        <v>1.4166366981981541E-2</v>
      </c>
    </row>
    <row r="151" spans="1:3">
      <c r="A151" s="99">
        <v>41996</v>
      </c>
      <c r="B151" s="7">
        <v>788</v>
      </c>
      <c r="C151" s="27">
        <f t="shared" si="4"/>
        <v>7.6433493125680659E-3</v>
      </c>
    </row>
    <row r="152" spans="1:3">
      <c r="A152" s="99">
        <v>41995</v>
      </c>
      <c r="B152" s="7">
        <v>794</v>
      </c>
      <c r="C152" s="27">
        <f t="shared" si="4"/>
        <v>7.5853713892565641E-3</v>
      </c>
    </row>
    <row r="153" spans="1:3">
      <c r="A153" s="99">
        <v>41992</v>
      </c>
      <c r="B153" s="7">
        <v>803</v>
      </c>
      <c r="C153" s="27">
        <f t="shared" si="4"/>
        <v>1.1271252699625972E-2</v>
      </c>
    </row>
    <row r="154" spans="1:3">
      <c r="A154" s="99">
        <v>41991</v>
      </c>
      <c r="B154" s="7">
        <v>814</v>
      </c>
      <c r="C154" s="27">
        <f t="shared" si="4"/>
        <v>1.3605652055778678E-2</v>
      </c>
    </row>
    <row r="155" spans="1:3">
      <c r="A155" s="99">
        <v>41990</v>
      </c>
      <c r="B155" s="7">
        <v>827</v>
      </c>
      <c r="C155" s="27">
        <f t="shared" si="4"/>
        <v>1.5844329021150957E-2</v>
      </c>
    </row>
    <row r="156" spans="1:3">
      <c r="A156" s="99">
        <v>41989</v>
      </c>
      <c r="B156" s="7">
        <v>838</v>
      </c>
      <c r="C156" s="27">
        <f t="shared" si="4"/>
        <v>1.3213405458391829E-2</v>
      </c>
    </row>
    <row r="157" spans="1:3">
      <c r="A157" s="99">
        <v>41988</v>
      </c>
      <c r="B157" s="7">
        <v>845</v>
      </c>
      <c r="C157" s="27">
        <f t="shared" si="4"/>
        <v>8.3185268750908137E-3</v>
      </c>
    </row>
    <row r="158" spans="1:3">
      <c r="A158" s="99">
        <v>41985</v>
      </c>
      <c r="B158" s="7">
        <v>863</v>
      </c>
      <c r="C158" s="27">
        <f t="shared" si="4"/>
        <v>2.1078063726254075E-2</v>
      </c>
    </row>
    <row r="159" spans="1:3">
      <c r="A159" s="99">
        <v>41984</v>
      </c>
      <c r="B159" s="7">
        <v>887</v>
      </c>
      <c r="C159" s="27">
        <f t="shared" si="4"/>
        <v>2.7430291226151513E-2</v>
      </c>
    </row>
    <row r="160" spans="1:3">
      <c r="A160" s="99">
        <v>41983</v>
      </c>
      <c r="B160" s="7">
        <v>911</v>
      </c>
      <c r="C160" s="27">
        <f t="shared" si="4"/>
        <v>2.6697914950378855E-2</v>
      </c>
    </row>
    <row r="161" spans="1:3">
      <c r="A161" s="99">
        <v>41982</v>
      </c>
      <c r="B161" s="7">
        <v>933</v>
      </c>
      <c r="C161" s="27">
        <f t="shared" si="4"/>
        <v>2.386230358738551E-2</v>
      </c>
    </row>
    <row r="162" spans="1:3">
      <c r="A162" s="99">
        <v>41981</v>
      </c>
      <c r="B162" s="7">
        <v>952</v>
      </c>
      <c r="C162" s="27">
        <f t="shared" si="4"/>
        <v>2.0159833944021578E-2</v>
      </c>
    </row>
    <row r="163" spans="1:3">
      <c r="A163" s="99">
        <v>41978</v>
      </c>
      <c r="B163" s="7">
        <v>982</v>
      </c>
      <c r="C163" s="27">
        <f t="shared" si="4"/>
        <v>3.1026273563100681E-2</v>
      </c>
    </row>
    <row r="164" spans="1:3">
      <c r="A164" s="99">
        <v>41977</v>
      </c>
      <c r="B164" s="7">
        <v>1019</v>
      </c>
      <c r="C164" s="27">
        <f t="shared" si="4"/>
        <v>3.6985724868259018E-2</v>
      </c>
    </row>
    <row r="165" spans="1:3">
      <c r="A165" s="99">
        <v>41976</v>
      </c>
      <c r="B165" s="7">
        <v>1079</v>
      </c>
      <c r="C165" s="27">
        <f t="shared" si="4"/>
        <v>5.7212932035409843E-2</v>
      </c>
    </row>
    <row r="166" spans="1:3">
      <c r="A166" s="99">
        <v>41975</v>
      </c>
      <c r="B166" s="7">
        <v>1119</v>
      </c>
      <c r="C166" s="27">
        <f t="shared" si="4"/>
        <v>3.6400743053790527E-2</v>
      </c>
    </row>
    <row r="167" spans="1:3">
      <c r="A167" s="99">
        <v>41974</v>
      </c>
      <c r="B167" s="7">
        <v>1137</v>
      </c>
      <c r="C167" s="27">
        <f t="shared" si="4"/>
        <v>1.5957785438610816E-2</v>
      </c>
    </row>
    <row r="168" spans="1:3">
      <c r="A168" s="99">
        <v>41971</v>
      </c>
      <c r="B168" s="7">
        <v>1153</v>
      </c>
      <c r="C168" s="27">
        <f t="shared" si="4"/>
        <v>1.3974026518522963E-2</v>
      </c>
    </row>
    <row r="169" spans="1:3">
      <c r="A169" s="99">
        <v>41970</v>
      </c>
      <c r="B169" s="7">
        <v>1187</v>
      </c>
      <c r="C169" s="27">
        <f t="shared" si="4"/>
        <v>2.906187434060898E-2</v>
      </c>
    </row>
    <row r="170" spans="1:3">
      <c r="A170" s="99">
        <v>41969</v>
      </c>
      <c r="B170" s="7">
        <v>1239</v>
      </c>
      <c r="C170" s="27">
        <f t="shared" si="4"/>
        <v>4.2875487019474426E-2</v>
      </c>
    </row>
    <row r="171" spans="1:3">
      <c r="A171" s="99">
        <v>41968</v>
      </c>
      <c r="B171" s="7">
        <v>1313</v>
      </c>
      <c r="C171" s="27">
        <f t="shared" si="4"/>
        <v>5.8009992673653699E-2</v>
      </c>
    </row>
    <row r="172" spans="1:3">
      <c r="A172" s="99">
        <v>41967</v>
      </c>
      <c r="B172" s="7">
        <v>1317</v>
      </c>
      <c r="C172" s="27">
        <f t="shared" si="4"/>
        <v>3.0418274404849423E-3</v>
      </c>
    </row>
    <row r="173" spans="1:3">
      <c r="A173" s="99">
        <v>41964</v>
      </c>
      <c r="B173" s="7">
        <v>1324</v>
      </c>
      <c r="C173" s="27">
        <f t="shared" si="4"/>
        <v>5.3010347536725094E-3</v>
      </c>
    </row>
    <row r="174" spans="1:3">
      <c r="A174" s="99">
        <v>41963</v>
      </c>
      <c r="B174" s="7">
        <v>1332</v>
      </c>
      <c r="C174" s="27">
        <f t="shared" si="4"/>
        <v>6.0241146033808762E-3</v>
      </c>
    </row>
    <row r="175" spans="1:3">
      <c r="A175" s="99">
        <v>41962</v>
      </c>
      <c r="B175" s="7">
        <v>1306</v>
      </c>
      <c r="C175" s="27">
        <f t="shared" si="4"/>
        <v>-1.9712541263958022E-2</v>
      </c>
    </row>
    <row r="176" spans="1:3">
      <c r="A176" s="99">
        <v>41961</v>
      </c>
      <c r="B176" s="7">
        <v>1296</v>
      </c>
      <c r="C176" s="27">
        <f t="shared" si="4"/>
        <v>-7.6864329241564059E-3</v>
      </c>
    </row>
    <row r="177" spans="1:3">
      <c r="A177" s="99">
        <v>41960</v>
      </c>
      <c r="B177" s="7">
        <v>1264</v>
      </c>
      <c r="C177" s="27">
        <f t="shared" si="4"/>
        <v>-2.500130220541727E-2</v>
      </c>
    </row>
    <row r="178" spans="1:3">
      <c r="A178" s="99">
        <v>41957</v>
      </c>
      <c r="B178" s="7">
        <v>1256</v>
      </c>
      <c r="C178" s="27">
        <f t="shared" si="4"/>
        <v>-6.34922767865878E-3</v>
      </c>
    </row>
    <row r="179" spans="1:3">
      <c r="A179" s="99">
        <v>41956</v>
      </c>
      <c r="B179" s="7">
        <v>1264</v>
      </c>
      <c r="C179" s="27">
        <f t="shared" si="4"/>
        <v>6.3492276786587445E-3</v>
      </c>
    </row>
    <row r="180" spans="1:3">
      <c r="A180" s="99">
        <v>41955</v>
      </c>
      <c r="B180" s="7">
        <v>1327</v>
      </c>
      <c r="C180" s="27">
        <f t="shared" si="4"/>
        <v>4.863945962540471E-2</v>
      </c>
    </row>
    <row r="181" spans="1:3">
      <c r="A181" s="99">
        <v>41954</v>
      </c>
      <c r="B181" s="7">
        <v>1370</v>
      </c>
      <c r="C181" s="27">
        <f t="shared" si="4"/>
        <v>3.1889984489963115E-2</v>
      </c>
    </row>
    <row r="182" spans="1:3">
      <c r="A182" s="99">
        <v>41953</v>
      </c>
      <c r="B182" s="7">
        <v>1418</v>
      </c>
      <c r="C182" s="27">
        <f t="shared" si="4"/>
        <v>3.4436688269902128E-2</v>
      </c>
    </row>
    <row r="183" spans="1:3">
      <c r="A183" s="99">
        <v>41950</v>
      </c>
      <c r="B183" s="7">
        <v>1437</v>
      </c>
      <c r="C183" s="27">
        <f t="shared" si="4"/>
        <v>1.3310178986952206E-2</v>
      </c>
    </row>
    <row r="184" spans="1:3">
      <c r="A184" s="99">
        <v>41949</v>
      </c>
      <c r="B184" s="7">
        <v>1436</v>
      </c>
      <c r="C184" s="27">
        <f t="shared" si="4"/>
        <v>-6.9613647085539198E-4</v>
      </c>
    </row>
    <row r="185" spans="1:3">
      <c r="A185" s="99">
        <v>41948</v>
      </c>
      <c r="B185" s="7">
        <v>1464</v>
      </c>
      <c r="C185" s="27">
        <f t="shared" si="4"/>
        <v>1.9310944913087307E-2</v>
      </c>
    </row>
    <row r="186" spans="1:3">
      <c r="A186" s="99">
        <v>41947</v>
      </c>
      <c r="B186" s="7">
        <v>1484</v>
      </c>
      <c r="C186" s="27">
        <f t="shared" si="4"/>
        <v>1.3568729206068796E-2</v>
      </c>
    </row>
    <row r="187" spans="1:3">
      <c r="A187" s="99">
        <v>41946</v>
      </c>
      <c r="B187" s="7">
        <v>1456</v>
      </c>
      <c r="C187" s="27">
        <f t="shared" si="4"/>
        <v>-1.9048194970694474E-2</v>
      </c>
    </row>
    <row r="188" spans="1:3">
      <c r="A188" s="99">
        <v>41943</v>
      </c>
      <c r="B188" s="7">
        <v>1428</v>
      </c>
      <c r="C188" s="27">
        <f t="shared" si="4"/>
        <v>-1.9418085857101627E-2</v>
      </c>
    </row>
    <row r="189" spans="1:3">
      <c r="A189" s="99">
        <v>41942</v>
      </c>
      <c r="B189" s="7">
        <v>1424</v>
      </c>
      <c r="C189" s="27">
        <f t="shared" si="4"/>
        <v>-2.8050509276086096E-3</v>
      </c>
    </row>
    <row r="190" spans="1:3">
      <c r="A190" s="99">
        <v>41941</v>
      </c>
      <c r="B190" s="7">
        <v>1428</v>
      </c>
      <c r="C190" s="27">
        <f t="shared" si="4"/>
        <v>2.8050509276086816E-3</v>
      </c>
    </row>
    <row r="191" spans="1:3">
      <c r="A191" s="99">
        <v>41940</v>
      </c>
      <c r="B191" s="7">
        <v>1395</v>
      </c>
      <c r="C191" s="27">
        <f t="shared" si="4"/>
        <v>-2.3380448644063721E-2</v>
      </c>
    </row>
    <row r="192" spans="1:3">
      <c r="A192" s="99">
        <v>41939</v>
      </c>
      <c r="B192" s="7">
        <v>1285</v>
      </c>
      <c r="C192" s="27">
        <f t="shared" si="4"/>
        <v>-8.2135696926145793E-2</v>
      </c>
    </row>
    <row r="193" spans="1:3">
      <c r="A193" s="99">
        <v>41936</v>
      </c>
      <c r="B193" s="7">
        <v>1192</v>
      </c>
      <c r="C193" s="27">
        <f t="shared" si="4"/>
        <v>-7.5126149704025064E-2</v>
      </c>
    </row>
    <row r="194" spans="1:3">
      <c r="A194" s="99">
        <v>41935</v>
      </c>
      <c r="B194" s="7">
        <v>1155</v>
      </c>
      <c r="C194" s="27">
        <f t="shared" si="4"/>
        <v>-3.1532224669401178E-2</v>
      </c>
    </row>
    <row r="195" spans="1:3">
      <c r="A195" s="99">
        <v>41934</v>
      </c>
      <c r="B195" s="7">
        <v>1136</v>
      </c>
      <c r="C195" s="27">
        <f t="shared" si="4"/>
        <v>-1.6587023674797301E-2</v>
      </c>
    </row>
    <row r="196" spans="1:3">
      <c r="A196" s="99">
        <v>41933</v>
      </c>
      <c r="B196" s="7">
        <v>1090</v>
      </c>
      <c r="C196" s="27">
        <f t="shared" si="4"/>
        <v>-4.1335624057907278E-2</v>
      </c>
    </row>
    <row r="197" spans="1:3">
      <c r="A197" s="99">
        <v>41932</v>
      </c>
      <c r="B197" s="7">
        <v>973</v>
      </c>
      <c r="C197" s="27">
        <f t="shared" ref="C197:C260" si="5">LN(B197/B196)</f>
        <v>-0.1135488930371843</v>
      </c>
    </row>
    <row r="198" spans="1:3">
      <c r="A198" s="99">
        <v>41929</v>
      </c>
      <c r="B198" s="7">
        <v>944</v>
      </c>
      <c r="C198" s="27">
        <f t="shared" si="5"/>
        <v>-3.0257916040504363E-2</v>
      </c>
    </row>
    <row r="199" spans="1:3">
      <c r="A199" s="99">
        <v>41928</v>
      </c>
      <c r="B199" s="7">
        <v>930</v>
      </c>
      <c r="C199" s="27">
        <f t="shared" si="5"/>
        <v>-1.4941579998199027E-2</v>
      </c>
    </row>
    <row r="200" spans="1:3">
      <c r="A200" s="99">
        <v>41927</v>
      </c>
      <c r="B200" s="7">
        <v>935</v>
      </c>
      <c r="C200" s="27">
        <f t="shared" si="5"/>
        <v>5.3619431413853731E-3</v>
      </c>
    </row>
    <row r="201" spans="1:3">
      <c r="A201" s="99">
        <v>41926</v>
      </c>
      <c r="B201" s="7">
        <v>948</v>
      </c>
      <c r="C201" s="27">
        <f t="shared" si="5"/>
        <v>1.3807972966334816E-2</v>
      </c>
    </row>
    <row r="202" spans="1:3">
      <c r="A202" s="99">
        <v>41925</v>
      </c>
      <c r="B202" s="7">
        <v>954</v>
      </c>
      <c r="C202" s="27">
        <f t="shared" si="5"/>
        <v>6.3091691932647556E-3</v>
      </c>
    </row>
    <row r="203" spans="1:3">
      <c r="A203" s="99">
        <v>41922</v>
      </c>
      <c r="B203" s="7">
        <v>963</v>
      </c>
      <c r="C203" s="27">
        <f t="shared" si="5"/>
        <v>9.3897403498391374E-3</v>
      </c>
    </row>
    <row r="204" spans="1:3">
      <c r="A204" s="99">
        <v>41921</v>
      </c>
      <c r="B204" s="7">
        <v>974</v>
      </c>
      <c r="C204" s="27">
        <f t="shared" si="5"/>
        <v>1.1357891844409582E-2</v>
      </c>
    </row>
    <row r="205" spans="1:3">
      <c r="A205" s="99">
        <v>41920</v>
      </c>
      <c r="B205" s="7">
        <v>991</v>
      </c>
      <c r="C205" s="27">
        <f t="shared" si="5"/>
        <v>1.7303230687452788E-2</v>
      </c>
    </row>
    <row r="206" spans="1:3">
      <c r="A206" s="99">
        <v>41919</v>
      </c>
      <c r="B206" s="7">
        <v>1015</v>
      </c>
      <c r="C206" s="27">
        <f t="shared" si="5"/>
        <v>2.3929357145899763E-2</v>
      </c>
    </row>
    <row r="207" spans="1:3">
      <c r="A207" s="99">
        <v>41918</v>
      </c>
      <c r="B207" s="7">
        <v>1029</v>
      </c>
      <c r="C207" s="27">
        <f t="shared" si="5"/>
        <v>1.3698844358161927E-2</v>
      </c>
    </row>
    <row r="208" spans="1:3">
      <c r="A208" s="99">
        <v>41915</v>
      </c>
      <c r="B208" s="7">
        <v>1037</v>
      </c>
      <c r="C208" s="27">
        <f t="shared" si="5"/>
        <v>7.7444723954777622E-3</v>
      </c>
    </row>
    <row r="209" spans="1:3">
      <c r="A209" s="99">
        <v>41914</v>
      </c>
      <c r="B209" s="7">
        <v>1041</v>
      </c>
      <c r="C209" s="27">
        <f t="shared" si="5"/>
        <v>3.8498603854414939E-3</v>
      </c>
    </row>
    <row r="210" spans="1:3">
      <c r="A210" s="99">
        <v>41913</v>
      </c>
      <c r="B210" s="7">
        <v>1055</v>
      </c>
      <c r="C210" s="27">
        <f t="shared" si="5"/>
        <v>1.3358977295198074E-2</v>
      </c>
    </row>
    <row r="211" spans="1:3">
      <c r="A211" s="99">
        <v>41912</v>
      </c>
      <c r="B211" s="7">
        <v>1063</v>
      </c>
      <c r="C211" s="27">
        <f t="shared" si="5"/>
        <v>7.5543324317811356E-3</v>
      </c>
    </row>
    <row r="212" spans="1:3">
      <c r="A212" s="99">
        <v>41911</v>
      </c>
      <c r="B212" s="7">
        <v>1062</v>
      </c>
      <c r="C212" s="27">
        <f t="shared" si="5"/>
        <v>-9.4117654006374216E-4</v>
      </c>
    </row>
    <row r="213" spans="1:3">
      <c r="A213" s="99">
        <v>41908</v>
      </c>
      <c r="B213" s="7">
        <v>1049</v>
      </c>
      <c r="C213" s="27">
        <f t="shared" si="5"/>
        <v>-1.2316593405586985E-2</v>
      </c>
    </row>
    <row r="214" spans="1:3">
      <c r="A214" s="99">
        <v>41907</v>
      </c>
      <c r="B214" s="7">
        <v>1038</v>
      </c>
      <c r="C214" s="27">
        <f t="shared" si="5"/>
        <v>-1.0541544670463183E-2</v>
      </c>
    </row>
    <row r="215" spans="1:3">
      <c r="A215" s="99">
        <v>41906</v>
      </c>
      <c r="B215" s="7">
        <v>1056</v>
      </c>
      <c r="C215" s="27">
        <f t="shared" si="5"/>
        <v>1.7192400540372771E-2</v>
      </c>
    </row>
    <row r="216" spans="1:3">
      <c r="A216" s="99">
        <v>41905</v>
      </c>
      <c r="B216" s="7">
        <v>1073</v>
      </c>
      <c r="C216" s="27">
        <f t="shared" si="5"/>
        <v>1.5970278364491702E-2</v>
      </c>
    </row>
    <row r="217" spans="1:3">
      <c r="A217" s="99">
        <v>41904</v>
      </c>
      <c r="B217" s="7">
        <v>1077</v>
      </c>
      <c r="C217" s="27">
        <f t="shared" si="5"/>
        <v>3.7209345256901541E-3</v>
      </c>
    </row>
    <row r="218" spans="1:3">
      <c r="A218" s="99">
        <v>41901</v>
      </c>
      <c r="B218" s="7">
        <v>1075</v>
      </c>
      <c r="C218" s="27">
        <f t="shared" si="5"/>
        <v>-1.8587365946254378E-3</v>
      </c>
    </row>
    <row r="219" spans="1:3">
      <c r="A219" s="99">
        <v>41900</v>
      </c>
      <c r="B219" s="7">
        <v>1089</v>
      </c>
      <c r="C219" s="27">
        <f t="shared" si="5"/>
        <v>1.2939182371197391E-2</v>
      </c>
    </row>
    <row r="220" spans="1:3">
      <c r="A220" s="99">
        <v>41899</v>
      </c>
      <c r="B220" s="7">
        <v>1124</v>
      </c>
      <c r="C220" s="27">
        <f t="shared" si="5"/>
        <v>3.1633907520675977E-2</v>
      </c>
    </row>
    <row r="221" spans="1:3">
      <c r="A221" s="99">
        <v>41898</v>
      </c>
      <c r="B221" s="7">
        <v>1150</v>
      </c>
      <c r="C221" s="27">
        <f t="shared" si="5"/>
        <v>2.2868190903659345E-2</v>
      </c>
    </row>
    <row r="222" spans="1:3">
      <c r="A222" s="99">
        <v>41897</v>
      </c>
      <c r="B222" s="7">
        <v>1173</v>
      </c>
      <c r="C222" s="27">
        <f t="shared" si="5"/>
        <v>1.980262729617973E-2</v>
      </c>
    </row>
    <row r="223" spans="1:3">
      <c r="A223" s="99">
        <v>41894</v>
      </c>
      <c r="B223" s="7">
        <v>1181</v>
      </c>
      <c r="C223" s="27">
        <f t="shared" si="5"/>
        <v>6.7969675438868853E-3</v>
      </c>
    </row>
    <row r="224" spans="1:3">
      <c r="A224" s="99">
        <v>41893</v>
      </c>
      <c r="B224" s="7">
        <v>1186</v>
      </c>
      <c r="C224" s="27">
        <f t="shared" si="5"/>
        <v>4.2247633603084743E-3</v>
      </c>
    </row>
    <row r="225" spans="1:3">
      <c r="A225" s="99">
        <v>41892</v>
      </c>
      <c r="B225" s="7">
        <v>1197</v>
      </c>
      <c r="C225" s="27">
        <f t="shared" si="5"/>
        <v>9.2321260003023348E-3</v>
      </c>
    </row>
    <row r="226" spans="1:3">
      <c r="A226" s="99">
        <v>41891</v>
      </c>
      <c r="B226" s="7">
        <v>1197</v>
      </c>
      <c r="C226" s="27">
        <f t="shared" si="5"/>
        <v>0</v>
      </c>
    </row>
    <row r="227" spans="1:3">
      <c r="A227" s="99">
        <v>41890</v>
      </c>
      <c r="B227" s="7">
        <v>1166</v>
      </c>
      <c r="C227" s="27">
        <f t="shared" si="5"/>
        <v>-2.6239338647535516E-2</v>
      </c>
    </row>
    <row r="228" spans="1:3">
      <c r="A228" s="99">
        <v>41887</v>
      </c>
      <c r="B228" s="7">
        <v>1155</v>
      </c>
      <c r="C228" s="27">
        <f t="shared" si="5"/>
        <v>-9.47874395454377E-3</v>
      </c>
    </row>
    <row r="229" spans="1:3">
      <c r="A229" s="99">
        <v>41886</v>
      </c>
      <c r="B229" s="7">
        <v>1147</v>
      </c>
      <c r="C229" s="27">
        <f t="shared" si="5"/>
        <v>-6.9505058265231902E-3</v>
      </c>
    </row>
    <row r="230" spans="1:3">
      <c r="A230" s="99">
        <v>41885</v>
      </c>
      <c r="B230" s="7">
        <v>1142</v>
      </c>
      <c r="C230" s="27">
        <f t="shared" si="5"/>
        <v>-4.3687269134151481E-3</v>
      </c>
    </row>
    <row r="231" spans="1:3">
      <c r="A231" s="99">
        <v>41884</v>
      </c>
      <c r="B231" s="7">
        <v>1149</v>
      </c>
      <c r="C231" s="27">
        <f t="shared" si="5"/>
        <v>6.1108876328002486E-3</v>
      </c>
    </row>
    <row r="232" spans="1:3">
      <c r="A232" s="99">
        <v>41883</v>
      </c>
      <c r="B232" s="7">
        <v>1151</v>
      </c>
      <c r="C232" s="27">
        <f t="shared" si="5"/>
        <v>1.7391308731268974E-3</v>
      </c>
    </row>
    <row r="233" spans="1:3">
      <c r="A233" s="99">
        <v>41880</v>
      </c>
      <c r="B233" s="7">
        <v>1147</v>
      </c>
      <c r="C233" s="27">
        <f t="shared" si="5"/>
        <v>-3.4812915925120026E-3</v>
      </c>
    </row>
    <row r="234" spans="1:3">
      <c r="A234" s="99">
        <v>41879</v>
      </c>
      <c r="B234" s="7">
        <v>1119</v>
      </c>
      <c r="C234" s="27">
        <f t="shared" si="5"/>
        <v>-2.4714408817445504E-2</v>
      </c>
    </row>
    <row r="235" spans="1:3">
      <c r="A235" s="99">
        <v>41878</v>
      </c>
      <c r="B235" s="7">
        <v>1063</v>
      </c>
      <c r="C235" s="27">
        <f t="shared" si="5"/>
        <v>-5.1340329969977304E-2</v>
      </c>
    </row>
    <row r="236" spans="1:3">
      <c r="A236" s="99">
        <v>41877</v>
      </c>
      <c r="B236" s="7">
        <v>1070</v>
      </c>
      <c r="C236" s="27">
        <f t="shared" si="5"/>
        <v>6.5635491140038473E-3</v>
      </c>
    </row>
    <row r="237" spans="1:3">
      <c r="A237" s="99">
        <v>41873</v>
      </c>
      <c r="B237" s="7">
        <v>1088</v>
      </c>
      <c r="C237" s="27">
        <f t="shared" si="5"/>
        <v>1.6682499959936061E-2</v>
      </c>
    </row>
    <row r="238" spans="1:3">
      <c r="A238" s="99">
        <v>41872</v>
      </c>
      <c r="B238" s="7">
        <v>1096</v>
      </c>
      <c r="C238" s="27">
        <f t="shared" si="5"/>
        <v>7.3260400920728812E-3</v>
      </c>
    </row>
    <row r="239" spans="1:3">
      <c r="A239" s="99">
        <v>41871</v>
      </c>
      <c r="B239" s="7">
        <v>1061</v>
      </c>
      <c r="C239" s="27">
        <f t="shared" si="5"/>
        <v>-3.2455328893977682E-2</v>
      </c>
    </row>
    <row r="240" spans="1:3">
      <c r="A240" s="99">
        <v>41870</v>
      </c>
      <c r="B240" s="7">
        <v>1040</v>
      </c>
      <c r="C240" s="27">
        <f t="shared" si="5"/>
        <v>-1.9991146478564731E-2</v>
      </c>
    </row>
    <row r="241" spans="1:3">
      <c r="A241" s="99">
        <v>41869</v>
      </c>
      <c r="B241" s="7">
        <v>1042</v>
      </c>
      <c r="C241" s="27">
        <f t="shared" si="5"/>
        <v>1.9212301778938723E-3</v>
      </c>
    </row>
    <row r="242" spans="1:3">
      <c r="A242" s="99">
        <v>41866</v>
      </c>
      <c r="B242" s="7">
        <v>1015</v>
      </c>
      <c r="C242" s="27">
        <f t="shared" si="5"/>
        <v>-2.6253330837424576E-2</v>
      </c>
    </row>
    <row r="243" spans="1:3">
      <c r="A243" s="99">
        <v>41865</v>
      </c>
      <c r="B243" s="7">
        <v>942</v>
      </c>
      <c r="C243" s="27">
        <f t="shared" si="5"/>
        <v>-7.4638616899524654E-2</v>
      </c>
    </row>
    <row r="244" spans="1:3">
      <c r="A244" s="99">
        <v>41864</v>
      </c>
      <c r="B244" s="7">
        <v>871</v>
      </c>
      <c r="C244" s="27">
        <f t="shared" si="5"/>
        <v>-7.8363297723860248E-2</v>
      </c>
    </row>
    <row r="245" spans="1:3">
      <c r="A245" s="99">
        <v>41863</v>
      </c>
      <c r="B245" s="7">
        <v>836</v>
      </c>
      <c r="C245" s="27">
        <f t="shared" si="5"/>
        <v>-4.1013363767801167E-2</v>
      </c>
    </row>
    <row r="246" spans="1:3">
      <c r="A246" s="99">
        <v>41862</v>
      </c>
      <c r="B246" s="7">
        <v>792</v>
      </c>
      <c r="C246" s="27">
        <f t="shared" si="5"/>
        <v>-5.4067221270275821E-2</v>
      </c>
    </row>
    <row r="247" spans="1:3">
      <c r="A247" s="99">
        <v>41859</v>
      </c>
      <c r="B247" s="7">
        <v>777</v>
      </c>
      <c r="C247" s="27">
        <f t="shared" si="5"/>
        <v>-1.9121041446778397E-2</v>
      </c>
    </row>
    <row r="248" spans="1:3">
      <c r="A248" s="99">
        <v>41858</v>
      </c>
      <c r="B248" s="7">
        <v>765</v>
      </c>
      <c r="C248" s="27">
        <f t="shared" si="5"/>
        <v>-1.5564516541111573E-2</v>
      </c>
    </row>
    <row r="249" spans="1:3">
      <c r="A249" s="99">
        <v>41857</v>
      </c>
      <c r="B249" s="7">
        <v>759</v>
      </c>
      <c r="C249" s="27">
        <f t="shared" si="5"/>
        <v>-7.874056430905883E-3</v>
      </c>
    </row>
    <row r="250" spans="1:3">
      <c r="A250" s="99">
        <v>41856</v>
      </c>
      <c r="B250" s="7">
        <v>755</v>
      </c>
      <c r="C250" s="27">
        <f t="shared" si="5"/>
        <v>-5.2840281466052666E-3</v>
      </c>
    </row>
    <row r="251" spans="1:3">
      <c r="A251" s="99">
        <v>41855</v>
      </c>
      <c r="B251" s="7">
        <v>753</v>
      </c>
      <c r="C251" s="27">
        <f t="shared" si="5"/>
        <v>-2.652521449131117E-3</v>
      </c>
    </row>
    <row r="252" spans="1:3">
      <c r="A252" s="99">
        <v>41852</v>
      </c>
      <c r="B252" s="7">
        <v>751</v>
      </c>
      <c r="C252" s="27">
        <f t="shared" si="5"/>
        <v>-2.6595760357588311E-3</v>
      </c>
    </row>
    <row r="253" spans="1:3">
      <c r="A253" s="99">
        <v>41851</v>
      </c>
      <c r="B253" s="7">
        <v>755</v>
      </c>
      <c r="C253" s="27">
        <f t="shared" si="5"/>
        <v>5.3120974848898843E-3</v>
      </c>
    </row>
    <row r="254" spans="1:3">
      <c r="A254" s="99">
        <v>41850</v>
      </c>
      <c r="B254" s="7">
        <v>754</v>
      </c>
      <c r="C254" s="27">
        <f t="shared" si="5"/>
        <v>-1.325381241068682E-3</v>
      </c>
    </row>
    <row r="255" spans="1:3">
      <c r="A255" s="99">
        <v>41849</v>
      </c>
      <c r="B255" s="7">
        <v>747</v>
      </c>
      <c r="C255" s="27">
        <f t="shared" si="5"/>
        <v>-9.3271828751387686E-3</v>
      </c>
    </row>
    <row r="256" spans="1:3">
      <c r="A256" s="99">
        <v>41848</v>
      </c>
      <c r="B256" s="7">
        <v>743</v>
      </c>
      <c r="C256" s="27">
        <f t="shared" si="5"/>
        <v>-5.3691404150580969E-3</v>
      </c>
    </row>
    <row r="257" spans="1:3">
      <c r="A257" s="99">
        <v>41845</v>
      </c>
      <c r="B257" s="7">
        <v>739</v>
      </c>
      <c r="C257" s="27">
        <f t="shared" si="5"/>
        <v>-5.3981237695573695E-3</v>
      </c>
    </row>
    <row r="258" spans="1:3">
      <c r="A258" s="99">
        <v>41844</v>
      </c>
      <c r="B258" s="7">
        <v>732</v>
      </c>
      <c r="C258" s="27">
        <f t="shared" si="5"/>
        <v>-9.5174069868901832E-3</v>
      </c>
    </row>
    <row r="259" spans="1:3">
      <c r="A259" s="99">
        <v>41843</v>
      </c>
      <c r="B259" s="7">
        <v>727</v>
      </c>
      <c r="C259" s="27">
        <f t="shared" si="5"/>
        <v>-6.8540364277921446E-3</v>
      </c>
    </row>
    <row r="260" spans="1:3">
      <c r="A260" s="99">
        <v>41842</v>
      </c>
      <c r="B260" s="7">
        <v>723</v>
      </c>
      <c r="C260" s="27">
        <f t="shared" si="5"/>
        <v>-5.5172553747546288E-3</v>
      </c>
    </row>
    <row r="261" spans="1:3">
      <c r="A261" s="99">
        <v>41841</v>
      </c>
      <c r="B261" s="7">
        <v>724</v>
      </c>
      <c r="C261" s="27">
        <f t="shared" ref="C261:C324" si="6">LN(B261/B260)</f>
        <v>1.3821702269516739E-3</v>
      </c>
    </row>
    <row r="262" spans="1:3">
      <c r="A262" s="99">
        <v>41838</v>
      </c>
      <c r="B262" s="7">
        <v>732</v>
      </c>
      <c r="C262" s="27">
        <f t="shared" si="6"/>
        <v>1.0989121575595165E-2</v>
      </c>
    </row>
    <row r="263" spans="1:3">
      <c r="A263" s="99">
        <v>41837</v>
      </c>
      <c r="B263" s="7">
        <v>738</v>
      </c>
      <c r="C263" s="27">
        <f t="shared" si="6"/>
        <v>8.1633106391608354E-3</v>
      </c>
    </row>
    <row r="264" spans="1:3">
      <c r="A264" s="99">
        <v>41836</v>
      </c>
      <c r="B264" s="7">
        <v>755</v>
      </c>
      <c r="C264" s="27">
        <f t="shared" si="6"/>
        <v>2.2773924648552275E-2</v>
      </c>
    </row>
    <row r="265" spans="1:3">
      <c r="A265" s="99">
        <v>41835</v>
      </c>
      <c r="B265" s="7">
        <v>782</v>
      </c>
      <c r="C265" s="27">
        <f t="shared" si="6"/>
        <v>3.5136991296286425E-2</v>
      </c>
    </row>
    <row r="266" spans="1:3">
      <c r="A266" s="99">
        <v>41834</v>
      </c>
      <c r="B266" s="7">
        <v>798</v>
      </c>
      <c r="C266" s="27">
        <f t="shared" si="6"/>
        <v>2.0253856904497596E-2</v>
      </c>
    </row>
    <row r="267" spans="1:3">
      <c r="A267" s="99">
        <v>41831</v>
      </c>
      <c r="B267" s="7">
        <v>814</v>
      </c>
      <c r="C267" s="27">
        <f t="shared" si="6"/>
        <v>1.9851768552731529E-2</v>
      </c>
    </row>
    <row r="268" spans="1:3">
      <c r="A268" s="99">
        <v>41830</v>
      </c>
      <c r="B268" s="7">
        <v>836</v>
      </c>
      <c r="C268" s="27">
        <f t="shared" si="6"/>
        <v>2.6668247082161273E-2</v>
      </c>
    </row>
    <row r="269" spans="1:3">
      <c r="A269" s="99">
        <v>41829</v>
      </c>
      <c r="B269" s="7">
        <v>863</v>
      </c>
      <c r="C269" s="27">
        <f t="shared" si="6"/>
        <v>3.1786077998726354E-2</v>
      </c>
    </row>
    <row r="270" spans="1:3">
      <c r="A270" s="99">
        <v>41828</v>
      </c>
      <c r="B270" s="7">
        <v>881</v>
      </c>
      <c r="C270" s="27">
        <f t="shared" si="6"/>
        <v>2.0642934852751486E-2</v>
      </c>
    </row>
    <row r="271" spans="1:3">
      <c r="A271" s="99">
        <v>41827</v>
      </c>
      <c r="B271" s="7">
        <v>888</v>
      </c>
      <c r="C271" s="27">
        <f t="shared" si="6"/>
        <v>7.9141170559905282E-3</v>
      </c>
    </row>
    <row r="272" spans="1:3">
      <c r="A272" s="99">
        <v>41824</v>
      </c>
      <c r="B272" s="7">
        <v>893</v>
      </c>
      <c r="C272" s="27">
        <f t="shared" si="6"/>
        <v>5.6148378843289808E-3</v>
      </c>
    </row>
    <row r="273" spans="1:3">
      <c r="A273" s="99">
        <v>41823</v>
      </c>
      <c r="B273" s="7">
        <v>890</v>
      </c>
      <c r="C273" s="27">
        <f t="shared" si="6"/>
        <v>-3.3651181503135588E-3</v>
      </c>
    </row>
    <row r="274" spans="1:3">
      <c r="A274" s="99">
        <v>41822</v>
      </c>
      <c r="B274" s="7">
        <v>890</v>
      </c>
      <c r="C274" s="27">
        <f t="shared" si="6"/>
        <v>0</v>
      </c>
    </row>
    <row r="275" spans="1:3">
      <c r="A275" s="99">
        <v>41821</v>
      </c>
      <c r="B275" s="7">
        <v>894</v>
      </c>
      <c r="C275" s="27">
        <f t="shared" si="6"/>
        <v>4.4843124473285863E-3</v>
      </c>
    </row>
    <row r="276" spans="1:3">
      <c r="A276" s="99">
        <v>41820</v>
      </c>
      <c r="B276" s="7">
        <v>850</v>
      </c>
      <c r="C276" s="27">
        <f t="shared" si="6"/>
        <v>-5.046942568915197E-2</v>
      </c>
    </row>
    <row r="277" spans="1:3">
      <c r="A277" s="99">
        <v>41817</v>
      </c>
      <c r="B277" s="7">
        <v>831</v>
      </c>
      <c r="C277" s="27">
        <f t="shared" si="6"/>
        <v>-2.2606554628913936E-2</v>
      </c>
    </row>
    <row r="278" spans="1:3">
      <c r="A278" s="99">
        <v>41816</v>
      </c>
      <c r="B278" s="7">
        <v>824</v>
      </c>
      <c r="C278" s="27">
        <f t="shared" si="6"/>
        <v>-8.4592649459764632E-3</v>
      </c>
    </row>
    <row r="279" spans="1:3">
      <c r="A279" s="99">
        <v>41815</v>
      </c>
      <c r="B279" s="7">
        <v>846</v>
      </c>
      <c r="C279" s="27">
        <f t="shared" si="6"/>
        <v>2.6348829696751678E-2</v>
      </c>
    </row>
    <row r="280" spans="1:3">
      <c r="A280" s="99">
        <v>41814</v>
      </c>
      <c r="B280" s="7">
        <v>867</v>
      </c>
      <c r="C280" s="27">
        <f t="shared" si="6"/>
        <v>2.4519617174318661E-2</v>
      </c>
    </row>
    <row r="281" spans="1:3">
      <c r="A281" s="99">
        <v>41813</v>
      </c>
      <c r="B281" s="7">
        <v>886</v>
      </c>
      <c r="C281" s="27">
        <f t="shared" si="6"/>
        <v>2.1677973824539135E-2</v>
      </c>
    </row>
    <row r="282" spans="1:3">
      <c r="A282" s="99">
        <v>41810</v>
      </c>
      <c r="B282" s="7">
        <v>904</v>
      </c>
      <c r="C282" s="27">
        <f t="shared" si="6"/>
        <v>2.011240978709547E-2</v>
      </c>
    </row>
    <row r="283" spans="1:3">
      <c r="A283" s="99">
        <v>41809</v>
      </c>
      <c r="B283" s="7">
        <v>902</v>
      </c>
      <c r="C283" s="27">
        <f t="shared" si="6"/>
        <v>-2.2148403295527874E-3</v>
      </c>
    </row>
    <row r="284" spans="1:3">
      <c r="A284" s="99">
        <v>41808</v>
      </c>
      <c r="B284" s="7">
        <v>867</v>
      </c>
      <c r="C284" s="27">
        <f t="shared" si="6"/>
        <v>-3.9575543282081821E-2</v>
      </c>
    </row>
    <row r="285" spans="1:3">
      <c r="A285" s="99">
        <v>41807</v>
      </c>
      <c r="B285" s="7">
        <v>858</v>
      </c>
      <c r="C285" s="27">
        <f t="shared" si="6"/>
        <v>-1.0434877292579619E-2</v>
      </c>
    </row>
    <row r="286" spans="1:3">
      <c r="A286" s="99">
        <v>41806</v>
      </c>
      <c r="B286" s="7">
        <v>880</v>
      </c>
      <c r="C286" s="27">
        <f t="shared" si="6"/>
        <v>2.5317807984289786E-2</v>
      </c>
    </row>
    <row r="287" spans="1:3">
      <c r="A287" s="99">
        <v>41803</v>
      </c>
      <c r="B287" s="7">
        <v>906</v>
      </c>
      <c r="C287" s="27">
        <f t="shared" si="6"/>
        <v>2.911739857072717E-2</v>
      </c>
    </row>
    <row r="288" spans="1:3">
      <c r="A288" s="99">
        <v>41802</v>
      </c>
      <c r="B288" s="7">
        <v>939</v>
      </c>
      <c r="C288" s="27">
        <f t="shared" si="6"/>
        <v>3.5776173165283649E-2</v>
      </c>
    </row>
    <row r="289" spans="1:3">
      <c r="A289" s="99">
        <v>41801</v>
      </c>
      <c r="B289" s="7">
        <v>973</v>
      </c>
      <c r="C289" s="27">
        <f t="shared" si="6"/>
        <v>3.5568602977742107E-2</v>
      </c>
    </row>
    <row r="290" spans="1:3">
      <c r="A290" s="99">
        <v>41800</v>
      </c>
      <c r="B290" s="7">
        <v>1004</v>
      </c>
      <c r="C290" s="27">
        <f t="shared" si="6"/>
        <v>3.1363218065669433E-2</v>
      </c>
    </row>
    <row r="291" spans="1:3">
      <c r="A291" s="99">
        <v>41799</v>
      </c>
      <c r="B291" s="7">
        <v>999</v>
      </c>
      <c r="C291" s="27">
        <f t="shared" si="6"/>
        <v>-4.9925216031209817E-3</v>
      </c>
    </row>
    <row r="292" spans="1:3">
      <c r="A292" s="99">
        <v>41796</v>
      </c>
      <c r="B292" s="7">
        <v>989</v>
      </c>
      <c r="C292" s="27">
        <f t="shared" si="6"/>
        <v>-1.00604470258414E-2</v>
      </c>
    </row>
    <row r="293" spans="1:3">
      <c r="A293" s="99">
        <v>41795</v>
      </c>
      <c r="B293" s="7">
        <v>977</v>
      </c>
      <c r="C293" s="27">
        <f t="shared" si="6"/>
        <v>-1.2207679579929376E-2</v>
      </c>
    </row>
    <row r="294" spans="1:3">
      <c r="A294" s="99">
        <v>41794</v>
      </c>
      <c r="B294" s="7">
        <v>959</v>
      </c>
      <c r="C294" s="27">
        <f t="shared" si="6"/>
        <v>-1.8595577159344571E-2</v>
      </c>
    </row>
    <row r="295" spans="1:3">
      <c r="A295" s="99">
        <v>41793</v>
      </c>
      <c r="B295" s="7">
        <v>948</v>
      </c>
      <c r="C295" s="27">
        <f t="shared" si="6"/>
        <v>-1.1536572628416402E-2</v>
      </c>
    </row>
    <row r="296" spans="1:3">
      <c r="A296" s="99">
        <v>41792</v>
      </c>
      <c r="B296" s="7">
        <v>934</v>
      </c>
      <c r="C296" s="27">
        <f t="shared" si="6"/>
        <v>-1.4878064026179225E-2</v>
      </c>
    </row>
    <row r="297" spans="1:3">
      <c r="A297" s="99">
        <v>41789</v>
      </c>
      <c r="B297" s="7">
        <v>934</v>
      </c>
      <c r="C297" s="27">
        <f t="shared" si="6"/>
        <v>0</v>
      </c>
    </row>
    <row r="298" spans="1:3">
      <c r="A298" s="99">
        <v>41788</v>
      </c>
      <c r="B298" s="7">
        <v>940</v>
      </c>
      <c r="C298" s="27">
        <f t="shared" si="6"/>
        <v>6.4034370352070071E-3</v>
      </c>
    </row>
    <row r="299" spans="1:3">
      <c r="A299" s="99">
        <v>41787</v>
      </c>
      <c r="B299" s="7">
        <v>954</v>
      </c>
      <c r="C299" s="27">
        <f t="shared" si="6"/>
        <v>1.4783796184236912E-2</v>
      </c>
    </row>
    <row r="300" spans="1:3">
      <c r="A300" s="99">
        <v>41786</v>
      </c>
      <c r="B300" s="7">
        <v>973</v>
      </c>
      <c r="C300" s="27">
        <f t="shared" si="6"/>
        <v>1.9720410737718495E-2</v>
      </c>
    </row>
    <row r="301" spans="1:3">
      <c r="A301" s="99">
        <v>41782</v>
      </c>
      <c r="B301" s="7">
        <v>964</v>
      </c>
      <c r="C301" s="27">
        <f t="shared" si="6"/>
        <v>-9.2927875754594061E-3</v>
      </c>
    </row>
    <row r="302" spans="1:3">
      <c r="A302" s="99">
        <v>41781</v>
      </c>
      <c r="B302" s="7">
        <v>966</v>
      </c>
      <c r="C302" s="27">
        <f t="shared" si="6"/>
        <v>2.0725396019723751E-3</v>
      </c>
    </row>
    <row r="303" spans="1:3">
      <c r="A303" s="99">
        <v>41780</v>
      </c>
      <c r="B303" s="7">
        <v>988</v>
      </c>
      <c r="C303" s="27">
        <f t="shared" si="6"/>
        <v>2.2518863535349824E-2</v>
      </c>
    </row>
    <row r="304" spans="1:3">
      <c r="A304" s="99">
        <v>41779</v>
      </c>
      <c r="B304" s="7">
        <v>1010</v>
      </c>
      <c r="C304" s="27">
        <f t="shared" si="6"/>
        <v>2.2022912087437254E-2</v>
      </c>
    </row>
    <row r="305" spans="1:3">
      <c r="A305" s="99">
        <v>41778</v>
      </c>
      <c r="B305" s="7">
        <v>1022</v>
      </c>
      <c r="C305" s="27">
        <f t="shared" si="6"/>
        <v>1.1811160928344619E-2</v>
      </c>
    </row>
    <row r="306" spans="1:3">
      <c r="A306" s="99">
        <v>41775</v>
      </c>
      <c r="B306" s="7">
        <v>1027</v>
      </c>
      <c r="C306" s="27">
        <f t="shared" si="6"/>
        <v>4.8804391649085689E-3</v>
      </c>
    </row>
    <row r="307" spans="1:3">
      <c r="A307" s="99">
        <v>41774</v>
      </c>
      <c r="B307" s="7">
        <v>1021</v>
      </c>
      <c r="C307" s="27">
        <f t="shared" si="6"/>
        <v>-5.8593917638927141E-3</v>
      </c>
    </row>
    <row r="308" spans="1:3">
      <c r="A308" s="99">
        <v>41773</v>
      </c>
      <c r="B308" s="7">
        <v>1002</v>
      </c>
      <c r="C308" s="27">
        <f t="shared" si="6"/>
        <v>-1.8784536519855427E-2</v>
      </c>
    </row>
    <row r="309" spans="1:3">
      <c r="A309" s="99">
        <v>41772</v>
      </c>
      <c r="B309" s="7">
        <v>982</v>
      </c>
      <c r="C309" s="27">
        <f t="shared" si="6"/>
        <v>-2.0161973290344193E-2</v>
      </c>
    </row>
    <row r="310" spans="1:3">
      <c r="A310" s="99">
        <v>41771</v>
      </c>
      <c r="B310" s="7">
        <v>987</v>
      </c>
      <c r="C310" s="27">
        <f t="shared" si="6"/>
        <v>5.0787310790157206E-3</v>
      </c>
    </row>
    <row r="311" spans="1:3">
      <c r="A311" s="99">
        <v>41768</v>
      </c>
      <c r="B311" s="7">
        <v>997</v>
      </c>
      <c r="C311" s="27">
        <f t="shared" si="6"/>
        <v>1.0080730528356729E-2</v>
      </c>
    </row>
    <row r="312" spans="1:3">
      <c r="A312" s="99">
        <v>41767</v>
      </c>
      <c r="B312" s="7">
        <v>1008</v>
      </c>
      <c r="C312" s="27">
        <f t="shared" si="6"/>
        <v>1.0972678669475669E-2</v>
      </c>
    </row>
    <row r="313" spans="1:3">
      <c r="A313" s="99">
        <v>41766</v>
      </c>
      <c r="B313" s="7">
        <v>1022</v>
      </c>
      <c r="C313" s="27">
        <f t="shared" si="6"/>
        <v>1.3793322132335769E-2</v>
      </c>
    </row>
    <row r="314" spans="1:3">
      <c r="A314" s="99">
        <v>41765</v>
      </c>
      <c r="B314" s="7">
        <v>1022</v>
      </c>
      <c r="C314" s="27">
        <f t="shared" si="6"/>
        <v>0</v>
      </c>
    </row>
    <row r="315" spans="1:3">
      <c r="A315" s="99">
        <v>41761</v>
      </c>
      <c r="B315" s="7">
        <v>1017</v>
      </c>
      <c r="C315" s="27">
        <f t="shared" si="6"/>
        <v>-4.9043747150897639E-3</v>
      </c>
    </row>
    <row r="316" spans="1:3">
      <c r="A316" s="99">
        <v>41760</v>
      </c>
      <c r="B316" s="7">
        <v>993</v>
      </c>
      <c r="C316" s="27">
        <f t="shared" si="6"/>
        <v>-2.3881732003387359E-2</v>
      </c>
    </row>
    <row r="317" spans="1:3">
      <c r="A317" s="99">
        <v>41759</v>
      </c>
      <c r="B317" s="7">
        <v>943</v>
      </c>
      <c r="C317" s="27">
        <f t="shared" si="6"/>
        <v>-5.1664381411715088E-2</v>
      </c>
    </row>
    <row r="318" spans="1:3">
      <c r="A318" s="99">
        <v>41758</v>
      </c>
      <c r="B318" s="7">
        <v>949</v>
      </c>
      <c r="C318" s="27">
        <f t="shared" si="6"/>
        <v>6.3425159764702805E-3</v>
      </c>
    </row>
    <row r="319" spans="1:3">
      <c r="A319" s="99">
        <v>41757</v>
      </c>
      <c r="B319" s="7">
        <v>961</v>
      </c>
      <c r="C319" s="27">
        <f t="shared" si="6"/>
        <v>1.2565610360364694E-2</v>
      </c>
    </row>
    <row r="320" spans="1:3">
      <c r="A320" s="99">
        <v>41754</v>
      </c>
      <c r="B320" s="7">
        <v>967</v>
      </c>
      <c r="C320" s="27">
        <f t="shared" si="6"/>
        <v>6.2240864830018852E-3</v>
      </c>
    </row>
    <row r="321" spans="1:3">
      <c r="A321" s="99">
        <v>41753</v>
      </c>
      <c r="B321" s="7">
        <v>962</v>
      </c>
      <c r="C321" s="27">
        <f t="shared" si="6"/>
        <v>-5.1840447875878427E-3</v>
      </c>
    </row>
    <row r="322" spans="1:3">
      <c r="A322" s="99">
        <v>41752</v>
      </c>
      <c r="B322" s="7">
        <v>956</v>
      </c>
      <c r="C322" s="27">
        <f t="shared" si="6"/>
        <v>-6.2565376143051488E-3</v>
      </c>
    </row>
    <row r="323" spans="1:3">
      <c r="A323" s="99">
        <v>41751</v>
      </c>
      <c r="B323" s="7">
        <v>939</v>
      </c>
      <c r="C323" s="27">
        <f t="shared" si="6"/>
        <v>-1.794243384313841E-2</v>
      </c>
    </row>
    <row r="324" spans="1:3">
      <c r="A324" s="99">
        <v>41746</v>
      </c>
      <c r="B324" s="7">
        <v>930</v>
      </c>
      <c r="C324" s="27">
        <f t="shared" si="6"/>
        <v>-9.6308930609613E-3</v>
      </c>
    </row>
    <row r="325" spans="1:3">
      <c r="A325" s="99">
        <v>41745</v>
      </c>
      <c r="B325" s="7">
        <v>936</v>
      </c>
      <c r="C325" s="27">
        <f t="shared" ref="C325:C388" si="7">LN(B325/B324)</f>
        <v>6.4308903302903314E-3</v>
      </c>
    </row>
    <row r="326" spans="1:3">
      <c r="A326" s="99">
        <v>41744</v>
      </c>
      <c r="B326" s="7">
        <v>970</v>
      </c>
      <c r="C326" s="27">
        <f t="shared" si="7"/>
        <v>3.5680595019836552E-2</v>
      </c>
    </row>
    <row r="327" spans="1:3">
      <c r="A327" s="99">
        <v>41743</v>
      </c>
      <c r="B327" s="7">
        <v>989</v>
      </c>
      <c r="C327" s="27">
        <f t="shared" si="7"/>
        <v>1.9398260125283541E-2</v>
      </c>
    </row>
    <row r="328" spans="1:3">
      <c r="A328" s="99">
        <v>41740</v>
      </c>
      <c r="B328" s="7">
        <v>1002</v>
      </c>
      <c r="C328" s="27">
        <f t="shared" si="7"/>
        <v>1.305895002209796E-2</v>
      </c>
    </row>
    <row r="329" spans="1:3">
      <c r="A329" s="99">
        <v>41739</v>
      </c>
      <c r="B329" s="7">
        <v>1029</v>
      </c>
      <c r="C329" s="27">
        <f t="shared" si="7"/>
        <v>2.6589454189239435E-2</v>
      </c>
    </row>
    <row r="330" spans="1:3">
      <c r="A330" s="99">
        <v>41738</v>
      </c>
      <c r="B330" s="7">
        <v>1061</v>
      </c>
      <c r="C330" s="27">
        <f t="shared" si="7"/>
        <v>3.062440277993347E-2</v>
      </c>
    </row>
    <row r="331" spans="1:3">
      <c r="A331" s="99">
        <v>41737</v>
      </c>
      <c r="B331" s="7">
        <v>1098</v>
      </c>
      <c r="C331" s="27">
        <f t="shared" si="7"/>
        <v>3.4278483455492829E-2</v>
      </c>
    </row>
    <row r="332" spans="1:3">
      <c r="A332" s="99">
        <v>41736</v>
      </c>
      <c r="B332" s="7">
        <v>1186</v>
      </c>
      <c r="C332" s="27">
        <f t="shared" si="7"/>
        <v>7.7095957488194769E-2</v>
      </c>
    </row>
    <row r="333" spans="1:3">
      <c r="A333" s="99">
        <v>41733</v>
      </c>
      <c r="B333" s="7">
        <v>1205</v>
      </c>
      <c r="C333" s="27">
        <f t="shared" si="7"/>
        <v>1.5893266367084661E-2</v>
      </c>
    </row>
    <row r="334" spans="1:3">
      <c r="A334" s="99">
        <v>41732</v>
      </c>
      <c r="B334" s="7">
        <v>1235</v>
      </c>
      <c r="C334" s="27">
        <f t="shared" si="7"/>
        <v>2.4591403137322113E-2</v>
      </c>
    </row>
    <row r="335" spans="1:3">
      <c r="A335" s="99">
        <v>41731</v>
      </c>
      <c r="B335" s="7">
        <v>1273</v>
      </c>
      <c r="C335" s="27">
        <f t="shared" si="7"/>
        <v>3.0305349495328843E-2</v>
      </c>
    </row>
    <row r="336" spans="1:3">
      <c r="A336" s="99">
        <v>41730</v>
      </c>
      <c r="B336" s="7">
        <v>1316</v>
      </c>
      <c r="C336" s="27">
        <f t="shared" si="7"/>
        <v>3.3220513327855986E-2</v>
      </c>
    </row>
    <row r="337" spans="1:3">
      <c r="A337" s="99">
        <v>41729</v>
      </c>
      <c r="B337" s="7">
        <v>1362</v>
      </c>
      <c r="C337" s="27">
        <f t="shared" si="7"/>
        <v>3.4357374824195236E-2</v>
      </c>
    </row>
    <row r="338" spans="1:3">
      <c r="A338" s="99">
        <v>41726</v>
      </c>
      <c r="B338" s="7">
        <v>1373</v>
      </c>
      <c r="C338" s="27">
        <f t="shared" si="7"/>
        <v>8.0439190585133262E-3</v>
      </c>
    </row>
    <row r="339" spans="1:3">
      <c r="A339" s="99">
        <v>41725</v>
      </c>
      <c r="B339" s="7">
        <v>1412</v>
      </c>
      <c r="C339" s="27">
        <f t="shared" si="7"/>
        <v>2.8009012285216354E-2</v>
      </c>
    </row>
    <row r="340" spans="1:3">
      <c r="A340" s="99">
        <v>41724</v>
      </c>
      <c r="B340" s="7">
        <v>1496</v>
      </c>
      <c r="C340" s="27">
        <f t="shared" si="7"/>
        <v>5.7787740481235216E-2</v>
      </c>
    </row>
    <row r="341" spans="1:3">
      <c r="A341" s="99">
        <v>41723</v>
      </c>
      <c r="B341" s="7">
        <v>1578</v>
      </c>
      <c r="C341" s="27">
        <f t="shared" si="7"/>
        <v>5.3363342871397101E-2</v>
      </c>
    </row>
    <row r="342" spans="1:3">
      <c r="A342" s="99">
        <v>41722</v>
      </c>
      <c r="B342" s="7">
        <v>1602</v>
      </c>
      <c r="C342" s="27">
        <f t="shared" si="7"/>
        <v>1.5094626222484888E-2</v>
      </c>
    </row>
    <row r="343" spans="1:3">
      <c r="A343" s="99">
        <v>41719</v>
      </c>
      <c r="B343" s="7">
        <v>1599</v>
      </c>
      <c r="C343" s="27">
        <f t="shared" si="7"/>
        <v>-1.8744147943503039E-3</v>
      </c>
    </row>
    <row r="344" spans="1:3">
      <c r="A344" s="99">
        <v>41718</v>
      </c>
      <c r="B344" s="7">
        <v>1621</v>
      </c>
      <c r="C344" s="27">
        <f t="shared" si="7"/>
        <v>1.3664808901721961E-2</v>
      </c>
    </row>
    <row r="345" spans="1:3">
      <c r="A345" s="99">
        <v>41717</v>
      </c>
      <c r="B345" s="7">
        <v>1570</v>
      </c>
      <c r="C345" s="27">
        <f t="shared" si="7"/>
        <v>-3.1967623393322375E-2</v>
      </c>
    </row>
    <row r="346" spans="1:3">
      <c r="A346" s="99">
        <v>41716</v>
      </c>
      <c r="B346" s="7">
        <v>1518</v>
      </c>
      <c r="C346" s="27">
        <f t="shared" si="7"/>
        <v>-3.3681940386778499E-2</v>
      </c>
    </row>
    <row r="347" spans="1:3">
      <c r="A347" s="99">
        <v>41715</v>
      </c>
      <c r="B347" s="7">
        <v>1481</v>
      </c>
      <c r="C347" s="27">
        <f t="shared" si="7"/>
        <v>-2.4676143687776462E-2</v>
      </c>
    </row>
    <row r="348" spans="1:3">
      <c r="A348" s="99">
        <v>41712</v>
      </c>
      <c r="B348" s="7">
        <v>1477</v>
      </c>
      <c r="C348" s="27">
        <f t="shared" si="7"/>
        <v>-2.7045317364189302E-3</v>
      </c>
    </row>
    <row r="349" spans="1:3">
      <c r="A349" s="99">
        <v>41711</v>
      </c>
      <c r="B349" s="7">
        <v>1468</v>
      </c>
      <c r="C349" s="27">
        <f t="shared" si="7"/>
        <v>-6.1120733569188937E-3</v>
      </c>
    </row>
    <row r="350" spans="1:3">
      <c r="A350" s="99">
        <v>41710</v>
      </c>
      <c r="B350" s="7">
        <v>1453</v>
      </c>
      <c r="C350" s="27">
        <f t="shared" si="7"/>
        <v>-1.0270545604177998E-2</v>
      </c>
    </row>
    <row r="351" spans="1:3">
      <c r="A351" s="99">
        <v>41709</v>
      </c>
      <c r="B351" s="7">
        <v>1580</v>
      </c>
      <c r="C351" s="27">
        <f t="shared" si="7"/>
        <v>8.3794462450729509E-2</v>
      </c>
    </row>
    <row r="352" spans="1:3">
      <c r="A352" s="99">
        <v>41708</v>
      </c>
      <c r="B352" s="7">
        <v>1562</v>
      </c>
      <c r="C352" s="27">
        <f t="shared" si="7"/>
        <v>-1.1457795621381162E-2</v>
      </c>
    </row>
    <row r="353" spans="1:3">
      <c r="A353" s="99">
        <v>41705</v>
      </c>
      <c r="B353" s="7">
        <v>1543</v>
      </c>
      <c r="C353" s="27">
        <f t="shared" si="7"/>
        <v>-1.223847803647043E-2</v>
      </c>
    </row>
    <row r="354" spans="1:3">
      <c r="A354" s="99">
        <v>41704</v>
      </c>
      <c r="B354" s="7">
        <v>1480</v>
      </c>
      <c r="C354" s="27">
        <f t="shared" si="7"/>
        <v>-4.1686485605000122E-2</v>
      </c>
    </row>
    <row r="355" spans="1:3">
      <c r="A355" s="99">
        <v>41703</v>
      </c>
      <c r="B355" s="7">
        <v>1391</v>
      </c>
      <c r="C355" s="27">
        <f t="shared" si="7"/>
        <v>-6.2019174834717833E-2</v>
      </c>
    </row>
    <row r="356" spans="1:3">
      <c r="A356" s="99">
        <v>41702</v>
      </c>
      <c r="B356" s="7">
        <v>1325</v>
      </c>
      <c r="C356" s="27">
        <f t="shared" si="7"/>
        <v>-4.8610453503120349E-2</v>
      </c>
    </row>
    <row r="357" spans="1:3">
      <c r="A357" s="99">
        <v>41701</v>
      </c>
      <c r="B357" s="7">
        <v>1276</v>
      </c>
      <c r="C357" s="27">
        <f t="shared" si="7"/>
        <v>-3.7682274515587408E-2</v>
      </c>
    </row>
    <row r="358" spans="1:3">
      <c r="A358" s="99">
        <v>41698</v>
      </c>
      <c r="B358" s="7">
        <v>1258</v>
      </c>
      <c r="C358" s="27">
        <f t="shared" si="7"/>
        <v>-1.4207026644349374E-2</v>
      </c>
    </row>
    <row r="359" spans="1:3">
      <c r="A359" s="99">
        <v>41697</v>
      </c>
      <c r="B359" s="7">
        <v>1250</v>
      </c>
      <c r="C359" s="27">
        <f t="shared" si="7"/>
        <v>-6.3796069640390399E-3</v>
      </c>
    </row>
    <row r="360" spans="1:3">
      <c r="A360" s="99">
        <v>41696</v>
      </c>
      <c r="B360" s="7">
        <v>1222</v>
      </c>
      <c r="C360" s="27">
        <f t="shared" si="7"/>
        <v>-2.2654690564806151E-2</v>
      </c>
    </row>
    <row r="361" spans="1:3">
      <c r="A361" s="99">
        <v>41695</v>
      </c>
      <c r="B361" s="7">
        <v>1197</v>
      </c>
      <c r="C361" s="27">
        <f t="shared" si="7"/>
        <v>-2.0670434173567474E-2</v>
      </c>
    </row>
    <row r="362" spans="1:3">
      <c r="A362" s="99">
        <v>41694</v>
      </c>
      <c r="B362" s="7">
        <v>1174</v>
      </c>
      <c r="C362" s="27">
        <f t="shared" si="7"/>
        <v>-1.9401705169931446E-2</v>
      </c>
    </row>
    <row r="363" spans="1:3">
      <c r="A363" s="99">
        <v>41691</v>
      </c>
      <c r="B363" s="7">
        <v>1175</v>
      </c>
      <c r="C363" s="27">
        <f t="shared" si="7"/>
        <v>8.5142619021752355E-4</v>
      </c>
    </row>
    <row r="364" spans="1:3">
      <c r="A364" s="99">
        <v>41690</v>
      </c>
      <c r="B364" s="7">
        <v>1164</v>
      </c>
      <c r="C364" s="27">
        <f t="shared" si="7"/>
        <v>-9.4057982868761495E-3</v>
      </c>
    </row>
    <row r="365" spans="1:3">
      <c r="A365" s="99">
        <v>41689</v>
      </c>
      <c r="B365" s="7">
        <v>1160</v>
      </c>
      <c r="C365" s="27">
        <f t="shared" si="7"/>
        <v>-3.4423441909727901E-3</v>
      </c>
    </row>
    <row r="366" spans="1:3">
      <c r="A366" s="99">
        <v>41688</v>
      </c>
      <c r="B366" s="7">
        <v>1146</v>
      </c>
      <c r="C366" s="27">
        <f t="shared" si="7"/>
        <v>-1.2142386825725425E-2</v>
      </c>
    </row>
    <row r="367" spans="1:3">
      <c r="A367" s="99">
        <v>41687</v>
      </c>
      <c r="B367" s="7">
        <v>1130</v>
      </c>
      <c r="C367" s="27">
        <f t="shared" si="7"/>
        <v>-1.4059985568298598E-2</v>
      </c>
    </row>
    <row r="368" spans="1:3">
      <c r="A368" s="99">
        <v>41684</v>
      </c>
      <c r="B368" s="7">
        <v>1106</v>
      </c>
      <c r="C368" s="27">
        <f t="shared" si="7"/>
        <v>-2.1467729624106199E-2</v>
      </c>
    </row>
    <row r="369" spans="1:3">
      <c r="A369" s="99">
        <v>41683</v>
      </c>
      <c r="B369" s="7">
        <v>1097</v>
      </c>
      <c r="C369" s="27">
        <f t="shared" si="7"/>
        <v>-8.1707218070498269E-3</v>
      </c>
    </row>
    <row r="370" spans="1:3">
      <c r="A370" s="99">
        <v>41682</v>
      </c>
      <c r="B370" s="7">
        <v>1085</v>
      </c>
      <c r="C370" s="27">
        <f t="shared" si="7"/>
        <v>-1.0999194300670369E-2</v>
      </c>
    </row>
    <row r="371" spans="1:3">
      <c r="A371" s="99">
        <v>41681</v>
      </c>
      <c r="B371" s="7">
        <v>1091</v>
      </c>
      <c r="C371" s="27">
        <f t="shared" si="7"/>
        <v>5.5147198585110014E-3</v>
      </c>
    </row>
    <row r="372" spans="1:3">
      <c r="A372" s="99">
        <v>41680</v>
      </c>
      <c r="B372" s="7">
        <v>1096</v>
      </c>
      <c r="C372" s="27">
        <f t="shared" si="7"/>
        <v>4.572481674890049E-3</v>
      </c>
    </row>
    <row r="373" spans="1:3">
      <c r="A373" s="99">
        <v>41677</v>
      </c>
      <c r="B373" s="7">
        <v>1091</v>
      </c>
      <c r="C373" s="27">
        <f t="shared" si="7"/>
        <v>-4.5724816748900056E-3</v>
      </c>
    </row>
    <row r="374" spans="1:3">
      <c r="A374" s="99">
        <v>41676</v>
      </c>
      <c r="B374" s="7">
        <v>1092</v>
      </c>
      <c r="C374" s="27">
        <f t="shared" si="7"/>
        <v>9.1617047177958209E-4</v>
      </c>
    </row>
    <row r="375" spans="1:3">
      <c r="A375" s="99">
        <v>41675</v>
      </c>
      <c r="B375" s="7">
        <v>1086</v>
      </c>
      <c r="C375" s="27">
        <f t="shared" si="7"/>
        <v>-5.5096558109695845E-3</v>
      </c>
    </row>
    <row r="376" spans="1:3">
      <c r="A376" s="99">
        <v>41674</v>
      </c>
      <c r="B376" s="7">
        <v>1084</v>
      </c>
      <c r="C376" s="27">
        <f t="shared" si="7"/>
        <v>-1.843318494289224E-3</v>
      </c>
    </row>
    <row r="377" spans="1:3">
      <c r="A377" s="99">
        <v>41673</v>
      </c>
      <c r="B377" s="7">
        <v>1093</v>
      </c>
      <c r="C377" s="27">
        <f t="shared" si="7"/>
        <v>8.2683061769470954E-3</v>
      </c>
    </row>
    <row r="378" spans="1:3">
      <c r="A378" s="99">
        <v>41670</v>
      </c>
      <c r="B378" s="7">
        <v>1110</v>
      </c>
      <c r="C378" s="27">
        <f t="shared" si="7"/>
        <v>1.5433806129841167E-2</v>
      </c>
    </row>
    <row r="379" spans="1:3">
      <c r="A379" s="99">
        <v>41669</v>
      </c>
      <c r="B379" s="7">
        <v>1127</v>
      </c>
      <c r="C379" s="27">
        <f t="shared" si="7"/>
        <v>1.5199219733396547E-2</v>
      </c>
    </row>
    <row r="380" spans="1:3">
      <c r="A380" s="99">
        <v>41668</v>
      </c>
      <c r="B380" s="7">
        <v>1148</v>
      </c>
      <c r="C380" s="27">
        <f t="shared" si="7"/>
        <v>1.8462062839735352E-2</v>
      </c>
    </row>
    <row r="381" spans="1:3">
      <c r="A381" s="99">
        <v>41667</v>
      </c>
      <c r="B381" s="7">
        <v>1177</v>
      </c>
      <c r="C381" s="27">
        <f t="shared" si="7"/>
        <v>2.494753038076495E-2</v>
      </c>
    </row>
    <row r="382" spans="1:3">
      <c r="A382" s="99">
        <v>41666</v>
      </c>
      <c r="B382" s="7">
        <v>1217</v>
      </c>
      <c r="C382" s="27">
        <f t="shared" si="7"/>
        <v>3.3419985727250558E-2</v>
      </c>
    </row>
    <row r="383" spans="1:3">
      <c r="A383" s="99">
        <v>41663</v>
      </c>
      <c r="B383" s="7">
        <v>1246</v>
      </c>
      <c r="C383" s="27">
        <f t="shared" si="7"/>
        <v>2.3549606359871373E-2</v>
      </c>
    </row>
    <row r="384" spans="1:3">
      <c r="A384" s="99">
        <v>41662</v>
      </c>
      <c r="B384" s="7">
        <v>1271</v>
      </c>
      <c r="C384" s="27">
        <f t="shared" si="7"/>
        <v>1.9865571842055504E-2</v>
      </c>
    </row>
    <row r="385" spans="1:3">
      <c r="A385" s="99">
        <v>41661</v>
      </c>
      <c r="B385" s="7">
        <v>1322</v>
      </c>
      <c r="C385" s="27">
        <f t="shared" si="7"/>
        <v>3.9341749222177466E-2</v>
      </c>
    </row>
    <row r="386" spans="1:3">
      <c r="A386" s="99">
        <v>41660</v>
      </c>
      <c r="B386" s="7">
        <v>1369</v>
      </c>
      <c r="C386" s="27">
        <f t="shared" si="7"/>
        <v>3.4934804876817202E-2</v>
      </c>
    </row>
    <row r="387" spans="1:3">
      <c r="A387" s="99">
        <v>41659</v>
      </c>
      <c r="B387" s="7">
        <v>1428</v>
      </c>
      <c r="C387" s="27">
        <f t="shared" si="7"/>
        <v>4.2194317611080855E-2</v>
      </c>
    </row>
    <row r="388" spans="1:3">
      <c r="A388" s="99">
        <v>41656</v>
      </c>
      <c r="B388" s="7">
        <v>1421</v>
      </c>
      <c r="C388" s="27">
        <f t="shared" si="7"/>
        <v>-4.9140148024290403E-3</v>
      </c>
    </row>
    <row r="389" spans="1:3">
      <c r="A389" s="99">
        <v>41655</v>
      </c>
      <c r="B389" s="7">
        <v>1398</v>
      </c>
      <c r="C389" s="27">
        <f t="shared" ref="C389:C452" si="8">LN(B389/B388)</f>
        <v>-1.6318205303345035E-2</v>
      </c>
    </row>
    <row r="390" spans="1:3">
      <c r="A390" s="99">
        <v>41654</v>
      </c>
      <c r="B390" s="7">
        <v>1374</v>
      </c>
      <c r="C390" s="27">
        <f t="shared" si="8"/>
        <v>-1.731645001146093E-2</v>
      </c>
    </row>
    <row r="391" spans="1:3">
      <c r="A391" s="99">
        <v>41653</v>
      </c>
      <c r="B391" s="7">
        <v>1370</v>
      </c>
      <c r="C391" s="27">
        <f t="shared" si="8"/>
        <v>-2.9154539601240195E-3</v>
      </c>
    </row>
    <row r="392" spans="1:3">
      <c r="A392" s="99">
        <v>41652</v>
      </c>
      <c r="B392" s="7">
        <v>1395</v>
      </c>
      <c r="C392" s="27">
        <f t="shared" si="8"/>
        <v>1.8083675433295327E-2</v>
      </c>
    </row>
    <row r="393" spans="1:3">
      <c r="A393" s="99">
        <v>41649</v>
      </c>
      <c r="B393" s="7">
        <v>1512</v>
      </c>
      <c r="C393" s="27">
        <f t="shared" si="8"/>
        <v>8.0538862484012402E-2</v>
      </c>
    </row>
    <row r="394" spans="1:3">
      <c r="A394" s="99">
        <v>41648</v>
      </c>
      <c r="B394" s="7">
        <v>1706</v>
      </c>
      <c r="C394" s="27">
        <f t="shared" si="8"/>
        <v>0.12071817131214617</v>
      </c>
    </row>
    <row r="395" spans="1:3">
      <c r="A395" s="99">
        <v>41647</v>
      </c>
      <c r="B395" s="7">
        <v>1826</v>
      </c>
      <c r="C395" s="27">
        <f t="shared" si="8"/>
        <v>6.7976333103289432E-2</v>
      </c>
    </row>
    <row r="396" spans="1:3">
      <c r="A396" s="99">
        <v>41646</v>
      </c>
      <c r="B396" s="7">
        <v>1876</v>
      </c>
      <c r="C396" s="27">
        <f t="shared" si="8"/>
        <v>2.7014068411256163E-2</v>
      </c>
    </row>
    <row r="397" spans="1:3">
      <c r="A397" s="99">
        <v>41645</v>
      </c>
      <c r="B397" s="7">
        <v>1951</v>
      </c>
      <c r="C397" s="27">
        <f t="shared" si="8"/>
        <v>3.9200211056941207E-2</v>
      </c>
    </row>
    <row r="398" spans="1:3">
      <c r="A398" s="99">
        <v>41642</v>
      </c>
      <c r="B398" s="7">
        <v>2036</v>
      </c>
      <c r="C398" s="27">
        <f t="shared" si="8"/>
        <v>4.2645037047302138E-2</v>
      </c>
    </row>
    <row r="399" spans="1:3">
      <c r="A399" s="99">
        <v>41641</v>
      </c>
      <c r="B399" s="7">
        <v>2113</v>
      </c>
      <c r="C399" s="27">
        <f t="shared" si="8"/>
        <v>3.712163994564327E-2</v>
      </c>
    </row>
    <row r="400" spans="1:3">
      <c r="A400" s="99">
        <v>41632</v>
      </c>
      <c r="B400" s="7">
        <v>2277</v>
      </c>
      <c r="C400" s="27">
        <f t="shared" si="8"/>
        <v>7.4750048447682946E-2</v>
      </c>
    </row>
    <row r="401" spans="1:3">
      <c r="A401" s="99">
        <v>41631</v>
      </c>
      <c r="B401" s="7">
        <v>2247</v>
      </c>
      <c r="C401" s="27">
        <f t="shared" si="8"/>
        <v>-1.3262793878410445E-2</v>
      </c>
    </row>
    <row r="402" spans="1:3">
      <c r="A402" s="99">
        <v>41628</v>
      </c>
      <c r="B402" s="7">
        <v>2208</v>
      </c>
      <c r="C402" s="27">
        <f t="shared" si="8"/>
        <v>-1.7508864788343226E-2</v>
      </c>
    </row>
    <row r="403" spans="1:3">
      <c r="A403" s="99">
        <v>41627</v>
      </c>
      <c r="B403" s="7">
        <v>2134</v>
      </c>
      <c r="C403" s="27">
        <f t="shared" si="8"/>
        <v>-3.4088975535287239E-2</v>
      </c>
    </row>
    <row r="404" spans="1:3">
      <c r="A404" s="99">
        <v>41626</v>
      </c>
      <c r="B404" s="7">
        <v>2156</v>
      </c>
      <c r="C404" s="27">
        <f t="shared" si="8"/>
        <v>1.0256500167189061E-2</v>
      </c>
    </row>
    <row r="405" spans="1:3">
      <c r="A405" s="99">
        <v>41625</v>
      </c>
      <c r="B405" s="7">
        <v>2225</v>
      </c>
      <c r="C405" s="27">
        <f t="shared" si="8"/>
        <v>3.1502262571452846E-2</v>
      </c>
    </row>
    <row r="406" spans="1:3">
      <c r="A406" s="99">
        <v>41624</v>
      </c>
      <c r="B406" s="7">
        <v>2292</v>
      </c>
      <c r="C406" s="27">
        <f t="shared" si="8"/>
        <v>2.9667883234289701E-2</v>
      </c>
    </row>
    <row r="407" spans="1:3">
      <c r="A407" s="99">
        <v>41621</v>
      </c>
      <c r="B407" s="7">
        <v>2330</v>
      </c>
      <c r="C407" s="27">
        <f t="shared" si="8"/>
        <v>1.6443468725116019E-2</v>
      </c>
    </row>
    <row r="408" spans="1:3">
      <c r="A408" s="99">
        <v>41620</v>
      </c>
      <c r="B408" s="7">
        <v>2337</v>
      </c>
      <c r="C408" s="27">
        <f t="shared" si="8"/>
        <v>2.9997879791117E-3</v>
      </c>
    </row>
    <row r="409" spans="1:3">
      <c r="A409" s="99">
        <v>41619</v>
      </c>
      <c r="B409" s="7">
        <v>2299</v>
      </c>
      <c r="C409" s="27">
        <f t="shared" si="8"/>
        <v>-1.6393809775676383E-2</v>
      </c>
    </row>
    <row r="410" spans="1:3">
      <c r="A410" s="99">
        <v>41618</v>
      </c>
      <c r="B410" s="7">
        <v>2237</v>
      </c>
      <c r="C410" s="27">
        <f t="shared" si="8"/>
        <v>-2.7338563273051949E-2</v>
      </c>
    </row>
    <row r="411" spans="1:3">
      <c r="A411" s="99">
        <v>41617</v>
      </c>
      <c r="B411" s="7">
        <v>2183</v>
      </c>
      <c r="C411" s="27">
        <f t="shared" si="8"/>
        <v>-2.4435604940185738E-2</v>
      </c>
    </row>
    <row r="412" spans="1:3">
      <c r="A412" s="99">
        <v>41614</v>
      </c>
      <c r="B412" s="7">
        <v>2176</v>
      </c>
      <c r="C412" s="27">
        <f t="shared" si="8"/>
        <v>-3.2117485741106765E-3</v>
      </c>
    </row>
    <row r="413" spans="1:3">
      <c r="A413" s="99">
        <v>41613</v>
      </c>
      <c r="B413" s="7">
        <v>2145</v>
      </c>
      <c r="C413" s="27">
        <f t="shared" si="8"/>
        <v>-1.4348776613715933E-2</v>
      </c>
    </row>
    <row r="414" spans="1:3">
      <c r="A414" s="99">
        <v>41612</v>
      </c>
      <c r="B414" s="7">
        <v>1994</v>
      </c>
      <c r="C414" s="27">
        <f t="shared" si="8"/>
        <v>-7.2996880840333692E-2</v>
      </c>
    </row>
    <row r="415" spans="1:3">
      <c r="A415" s="99">
        <v>41611</v>
      </c>
      <c r="B415" s="7">
        <v>1922</v>
      </c>
      <c r="C415" s="27">
        <f t="shared" si="8"/>
        <v>-3.6776360991545839E-2</v>
      </c>
    </row>
    <row r="416" spans="1:3">
      <c r="A416" s="99">
        <v>41610</v>
      </c>
      <c r="B416" s="7">
        <v>1865</v>
      </c>
      <c r="C416" s="27">
        <f t="shared" si="8"/>
        <v>-3.0105257452321909E-2</v>
      </c>
    </row>
    <row r="417" spans="1:3">
      <c r="A417" s="99">
        <v>41607</v>
      </c>
      <c r="B417" s="7">
        <v>1821</v>
      </c>
      <c r="C417" s="27">
        <f t="shared" si="8"/>
        <v>-2.3875252350308001E-2</v>
      </c>
    </row>
    <row r="418" spans="1:3">
      <c r="A418" s="99">
        <v>41606</v>
      </c>
      <c r="B418" s="7">
        <v>1719</v>
      </c>
      <c r="C418" s="27">
        <f t="shared" si="8"/>
        <v>-5.7643074344758745E-2</v>
      </c>
    </row>
    <row r="419" spans="1:3">
      <c r="A419" s="99">
        <v>41605</v>
      </c>
      <c r="B419" s="7">
        <v>1573</v>
      </c>
      <c r="C419" s="27">
        <f t="shared" si="8"/>
        <v>-8.8758102324571389E-2</v>
      </c>
    </row>
    <row r="420" spans="1:3">
      <c r="A420" s="99">
        <v>41604</v>
      </c>
      <c r="B420" s="7">
        <v>1512</v>
      </c>
      <c r="C420" s="27">
        <f t="shared" si="8"/>
        <v>-3.9551346318799516E-2</v>
      </c>
    </row>
    <row r="421" spans="1:3">
      <c r="A421" s="99">
        <v>41603</v>
      </c>
      <c r="B421" s="7">
        <v>1492</v>
      </c>
      <c r="C421" s="27">
        <f t="shared" si="8"/>
        <v>-1.3315775975772175E-2</v>
      </c>
    </row>
    <row r="422" spans="1:3">
      <c r="A422" s="99">
        <v>41600</v>
      </c>
      <c r="B422" s="7">
        <v>1483</v>
      </c>
      <c r="C422" s="27">
        <f t="shared" si="8"/>
        <v>-6.0504386257740133E-3</v>
      </c>
    </row>
    <row r="423" spans="1:3">
      <c r="A423" s="99">
        <v>41599</v>
      </c>
      <c r="B423" s="7">
        <v>1499</v>
      </c>
      <c r="C423" s="27">
        <f t="shared" si="8"/>
        <v>1.0731155964665538E-2</v>
      </c>
    </row>
    <row r="424" spans="1:3">
      <c r="A424" s="99">
        <v>41598</v>
      </c>
      <c r="B424" s="7">
        <v>1527</v>
      </c>
      <c r="C424" s="27">
        <f t="shared" si="8"/>
        <v>1.850680711603464E-2</v>
      </c>
    </row>
    <row r="425" spans="1:3">
      <c r="A425" s="99">
        <v>41597</v>
      </c>
      <c r="B425" s="7">
        <v>1495</v>
      </c>
      <c r="C425" s="27">
        <f t="shared" si="8"/>
        <v>-2.1178819393845597E-2</v>
      </c>
    </row>
    <row r="426" spans="1:3">
      <c r="A426" s="99">
        <v>41596</v>
      </c>
      <c r="B426" s="7">
        <v>1500</v>
      </c>
      <c r="C426" s="27">
        <f t="shared" si="8"/>
        <v>3.3389012655146303E-3</v>
      </c>
    </row>
    <row r="427" spans="1:3">
      <c r="A427" s="99">
        <v>41593</v>
      </c>
      <c r="B427" s="7">
        <v>1507</v>
      </c>
      <c r="C427" s="27">
        <f t="shared" si="8"/>
        <v>4.6558115361939557E-3</v>
      </c>
    </row>
    <row r="428" spans="1:3">
      <c r="A428" s="99">
        <v>41592</v>
      </c>
      <c r="B428" s="7">
        <v>1517</v>
      </c>
      <c r="C428" s="27">
        <f t="shared" si="8"/>
        <v>6.6137807220368406E-3</v>
      </c>
    </row>
    <row r="429" spans="1:3">
      <c r="A429" s="99">
        <v>41591</v>
      </c>
      <c r="B429" s="7">
        <v>1531</v>
      </c>
      <c r="C429" s="27">
        <f t="shared" si="8"/>
        <v>9.1864163091515735E-3</v>
      </c>
    </row>
    <row r="430" spans="1:3">
      <c r="A430" s="99">
        <v>41590</v>
      </c>
      <c r="B430" s="7">
        <v>1543</v>
      </c>
      <c r="C430" s="27">
        <f t="shared" si="8"/>
        <v>7.8074567054770769E-3</v>
      </c>
    </row>
    <row r="431" spans="1:3">
      <c r="A431" s="99">
        <v>41589</v>
      </c>
      <c r="B431" s="7">
        <v>1564</v>
      </c>
      <c r="C431" s="27">
        <f t="shared" si="8"/>
        <v>1.3518068742095522E-2</v>
      </c>
    </row>
    <row r="432" spans="1:3">
      <c r="A432" s="99">
        <v>41586</v>
      </c>
      <c r="B432" s="7">
        <v>1581</v>
      </c>
      <c r="C432" s="27">
        <f t="shared" si="8"/>
        <v>1.0810916104215676E-2</v>
      </c>
    </row>
    <row r="433" spans="1:3">
      <c r="A433" s="99">
        <v>41585</v>
      </c>
      <c r="B433" s="7">
        <v>1593</v>
      </c>
      <c r="C433" s="27">
        <f t="shared" si="8"/>
        <v>7.561472700576488E-3</v>
      </c>
    </row>
    <row r="434" spans="1:3">
      <c r="A434" s="99">
        <v>41584</v>
      </c>
      <c r="B434" s="7">
        <v>1602</v>
      </c>
      <c r="C434" s="27">
        <f t="shared" si="8"/>
        <v>5.6338177182560642E-3</v>
      </c>
    </row>
    <row r="435" spans="1:3">
      <c r="A435" s="99">
        <v>41583</v>
      </c>
      <c r="B435" s="7">
        <v>1600</v>
      </c>
      <c r="C435" s="27">
        <f t="shared" si="8"/>
        <v>-1.2492194004319278E-3</v>
      </c>
    </row>
    <row r="436" spans="1:3">
      <c r="A436" s="99">
        <v>41582</v>
      </c>
      <c r="B436" s="7">
        <v>1552</v>
      </c>
      <c r="C436" s="27">
        <f t="shared" si="8"/>
        <v>-3.0459207484708574E-2</v>
      </c>
    </row>
    <row r="437" spans="1:3">
      <c r="A437" s="99">
        <v>41579</v>
      </c>
      <c r="B437" s="7">
        <v>1525</v>
      </c>
      <c r="C437" s="27">
        <f t="shared" si="8"/>
        <v>-1.7550011701652112E-2</v>
      </c>
    </row>
    <row r="438" spans="1:3">
      <c r="A438" s="99">
        <v>41578</v>
      </c>
      <c r="B438" s="7">
        <v>1504</v>
      </c>
      <c r="C438" s="27">
        <f t="shared" si="8"/>
        <v>-1.3866184531726894E-2</v>
      </c>
    </row>
    <row r="439" spans="1:3">
      <c r="A439" s="99">
        <v>41577</v>
      </c>
      <c r="B439" s="7">
        <v>1484</v>
      </c>
      <c r="C439" s="27">
        <f t="shared" si="8"/>
        <v>-1.3387080782459409E-2</v>
      </c>
    </row>
    <row r="440" spans="1:3">
      <c r="A440" s="99">
        <v>41576</v>
      </c>
      <c r="B440" s="7">
        <v>1551</v>
      </c>
      <c r="C440" s="27">
        <f t="shared" si="8"/>
        <v>4.4158739449213044E-2</v>
      </c>
    </row>
    <row r="441" spans="1:3">
      <c r="A441" s="99">
        <v>41575</v>
      </c>
      <c r="B441" s="7">
        <v>1619</v>
      </c>
      <c r="C441" s="27">
        <f t="shared" si="8"/>
        <v>4.290879050109625E-2</v>
      </c>
    </row>
    <row r="442" spans="1:3">
      <c r="A442" s="99">
        <v>41572</v>
      </c>
      <c r="B442" s="7">
        <v>1671</v>
      </c>
      <c r="C442" s="27">
        <f t="shared" si="8"/>
        <v>3.1613574917758618E-2</v>
      </c>
    </row>
    <row r="443" spans="1:3">
      <c r="A443" s="99">
        <v>41571</v>
      </c>
      <c r="B443" s="7">
        <v>1708</v>
      </c>
      <c r="C443" s="27">
        <f t="shared" si="8"/>
        <v>2.190084575312156E-2</v>
      </c>
    </row>
    <row r="444" spans="1:3">
      <c r="A444" s="99">
        <v>41570</v>
      </c>
      <c r="B444" s="7">
        <v>1786</v>
      </c>
      <c r="C444" s="27">
        <f t="shared" si="8"/>
        <v>4.4655387087929127E-2</v>
      </c>
    </row>
    <row r="445" spans="1:3">
      <c r="A445" s="99">
        <v>41569</v>
      </c>
      <c r="B445" s="7">
        <v>1847</v>
      </c>
      <c r="C445" s="27">
        <f t="shared" si="8"/>
        <v>3.3584218762795687E-2</v>
      </c>
    </row>
    <row r="446" spans="1:3">
      <c r="A446" s="99">
        <v>41568</v>
      </c>
      <c r="B446" s="7">
        <v>1878</v>
      </c>
      <c r="C446" s="27">
        <f t="shared" si="8"/>
        <v>1.6644679568968167E-2</v>
      </c>
    </row>
    <row r="447" spans="1:3">
      <c r="A447" s="99">
        <v>41565</v>
      </c>
      <c r="B447" s="7">
        <v>1901</v>
      </c>
      <c r="C447" s="27">
        <f t="shared" si="8"/>
        <v>1.2172682720220974E-2</v>
      </c>
    </row>
    <row r="448" spans="1:3">
      <c r="A448" s="99">
        <v>41564</v>
      </c>
      <c r="B448" s="7">
        <v>1960</v>
      </c>
      <c r="C448" s="27">
        <f t="shared" si="8"/>
        <v>3.0564409736133748E-2</v>
      </c>
    </row>
    <row r="449" spans="1:3">
      <c r="A449" s="99">
        <v>41563</v>
      </c>
      <c r="B449" s="7">
        <v>1965</v>
      </c>
      <c r="C449" s="27">
        <f t="shared" si="8"/>
        <v>2.5477720787987828E-3</v>
      </c>
    </row>
    <row r="450" spans="1:3">
      <c r="A450" s="99">
        <v>41562</v>
      </c>
      <c r="B450" s="7">
        <v>1963</v>
      </c>
      <c r="C450" s="27">
        <f t="shared" si="8"/>
        <v>-1.0183300269005545E-3</v>
      </c>
    </row>
    <row r="451" spans="1:3">
      <c r="A451" s="99">
        <v>41561</v>
      </c>
      <c r="B451" s="7">
        <v>1961</v>
      </c>
      <c r="C451" s="27">
        <f t="shared" si="8"/>
        <v>-1.0193680801147916E-3</v>
      </c>
    </row>
    <row r="452" spans="1:3">
      <c r="A452" s="99">
        <v>41558</v>
      </c>
      <c r="B452" s="7">
        <v>1985</v>
      </c>
      <c r="C452" s="27">
        <f t="shared" si="8"/>
        <v>1.2164366924944435E-2</v>
      </c>
    </row>
    <row r="453" spans="1:3">
      <c r="A453" s="99">
        <v>41557</v>
      </c>
      <c r="B453" s="7">
        <v>2011</v>
      </c>
      <c r="C453" s="27">
        <f t="shared" ref="C453:C516" si="9">LN(B453/B452)</f>
        <v>1.3013196651361181E-2</v>
      </c>
    </row>
    <row r="454" spans="1:3">
      <c r="A454" s="99">
        <v>41556</v>
      </c>
      <c r="B454" s="7">
        <v>2125</v>
      </c>
      <c r="C454" s="27">
        <f t="shared" si="9"/>
        <v>5.5139691585865076E-2</v>
      </c>
    </row>
    <row r="455" spans="1:3">
      <c r="A455" s="99">
        <v>41555</v>
      </c>
      <c r="B455" s="7">
        <v>2146</v>
      </c>
      <c r="C455" s="27">
        <f t="shared" si="9"/>
        <v>9.8338418321265598E-3</v>
      </c>
    </row>
    <row r="456" spans="1:3">
      <c r="A456" s="99">
        <v>41554</v>
      </c>
      <c r="B456" s="7">
        <v>2115</v>
      </c>
      <c r="C456" s="27">
        <f t="shared" si="9"/>
        <v>-1.4550831710265482E-2</v>
      </c>
    </row>
    <row r="457" spans="1:3">
      <c r="A457" s="99">
        <v>41551</v>
      </c>
      <c r="B457" s="7">
        <v>2084</v>
      </c>
      <c r="C457" s="27">
        <f t="shared" si="9"/>
        <v>-1.4765688607120828E-2</v>
      </c>
    </row>
    <row r="458" spans="1:3">
      <c r="A458" s="99">
        <v>41550</v>
      </c>
      <c r="B458" s="7">
        <v>2047</v>
      </c>
      <c r="C458" s="27">
        <f t="shared" si="9"/>
        <v>-1.7913817211968001E-2</v>
      </c>
    </row>
    <row r="459" spans="1:3">
      <c r="A459" s="99">
        <v>41549</v>
      </c>
      <c r="B459" s="7">
        <v>2008</v>
      </c>
      <c r="C459" s="27">
        <f t="shared" si="9"/>
        <v>-1.9236104849669741E-2</v>
      </c>
    </row>
    <row r="460" spans="1:3">
      <c r="A460" s="99">
        <v>41548</v>
      </c>
      <c r="B460" s="7">
        <v>1994</v>
      </c>
      <c r="C460" s="27">
        <f t="shared" si="9"/>
        <v>-6.9965302898361689E-3</v>
      </c>
    </row>
    <row r="461" spans="1:3">
      <c r="A461" s="99">
        <v>41547</v>
      </c>
      <c r="B461" s="7">
        <v>2003</v>
      </c>
      <c r="C461" s="27">
        <f t="shared" si="9"/>
        <v>4.5033851440345034E-3</v>
      </c>
    </row>
    <row r="462" spans="1:3">
      <c r="A462" s="99">
        <v>41544</v>
      </c>
      <c r="B462" s="7">
        <v>2046</v>
      </c>
      <c r="C462" s="27">
        <f t="shared" si="9"/>
        <v>2.1240610845753551E-2</v>
      </c>
    </row>
    <row r="463" spans="1:3">
      <c r="A463" s="99">
        <v>41543</v>
      </c>
      <c r="B463" s="7">
        <v>2113</v>
      </c>
      <c r="C463" s="27">
        <f t="shared" si="9"/>
        <v>3.2222071104484877E-2</v>
      </c>
    </row>
    <row r="464" spans="1:3">
      <c r="A464" s="99">
        <v>41542</v>
      </c>
      <c r="B464" s="7">
        <v>2127</v>
      </c>
      <c r="C464" s="27">
        <f t="shared" si="9"/>
        <v>6.6037975841805579E-3</v>
      </c>
    </row>
    <row r="465" spans="1:3">
      <c r="A465" s="99">
        <v>41541</v>
      </c>
      <c r="B465" s="7">
        <v>2021</v>
      </c>
      <c r="C465" s="27">
        <f t="shared" si="9"/>
        <v>-5.1120097796616214E-2</v>
      </c>
    </row>
    <row r="466" spans="1:3">
      <c r="A466" s="99">
        <v>41540</v>
      </c>
      <c r="B466" s="7">
        <v>1947</v>
      </c>
      <c r="C466" s="27">
        <f t="shared" si="9"/>
        <v>-3.7302712031421353E-2</v>
      </c>
    </row>
    <row r="467" spans="1:3">
      <c r="A467" s="99">
        <v>41537</v>
      </c>
      <c r="B467" s="7">
        <v>1904</v>
      </c>
      <c r="C467" s="27">
        <f t="shared" si="9"/>
        <v>-2.2332790020889101E-2</v>
      </c>
    </row>
    <row r="468" spans="1:3">
      <c r="A468" s="99">
        <v>41536</v>
      </c>
      <c r="B468" s="7">
        <v>1860</v>
      </c>
      <c r="C468" s="27">
        <f t="shared" si="9"/>
        <v>-2.3380448644063721E-2</v>
      </c>
    </row>
    <row r="469" spans="1:3">
      <c r="A469" s="99">
        <v>41535</v>
      </c>
      <c r="B469" s="7">
        <v>1822</v>
      </c>
      <c r="C469" s="27">
        <f t="shared" si="9"/>
        <v>-2.064168888734326E-2</v>
      </c>
    </row>
    <row r="470" spans="1:3">
      <c r="A470" s="99">
        <v>41534</v>
      </c>
      <c r="B470" s="7">
        <v>1740</v>
      </c>
      <c r="C470" s="27">
        <f t="shared" si="9"/>
        <v>-4.6049685611328904E-2</v>
      </c>
    </row>
    <row r="471" spans="1:3">
      <c r="A471" s="99">
        <v>41533</v>
      </c>
      <c r="B471" s="7">
        <v>1651</v>
      </c>
      <c r="C471" s="27">
        <f t="shared" si="9"/>
        <v>-5.2503948288446713E-2</v>
      </c>
    </row>
    <row r="472" spans="1:3">
      <c r="A472" s="99">
        <v>41530</v>
      </c>
      <c r="B472" s="7">
        <v>1636</v>
      </c>
      <c r="C472" s="27">
        <f t="shared" si="9"/>
        <v>-9.1269267574356459E-3</v>
      </c>
    </row>
    <row r="473" spans="1:3">
      <c r="A473" s="99">
        <v>41529</v>
      </c>
      <c r="B473" s="7">
        <v>1621</v>
      </c>
      <c r="C473" s="27">
        <f t="shared" si="9"/>
        <v>-9.2109954270162345E-3</v>
      </c>
    </row>
    <row r="474" spans="1:3">
      <c r="A474" s="99">
        <v>41528</v>
      </c>
      <c r="B474" s="7">
        <v>1628</v>
      </c>
      <c r="C474" s="27">
        <f t="shared" si="9"/>
        <v>4.309024826809585E-3</v>
      </c>
    </row>
    <row r="475" spans="1:3">
      <c r="A475" s="99">
        <v>41527</v>
      </c>
      <c r="B475" s="7">
        <v>1541</v>
      </c>
      <c r="C475" s="27">
        <f t="shared" si="9"/>
        <v>-5.4920711242369899E-2</v>
      </c>
    </row>
    <row r="476" spans="1:3">
      <c r="A476" s="99">
        <v>41526</v>
      </c>
      <c r="B476" s="7">
        <v>1478</v>
      </c>
      <c r="C476" s="27">
        <f t="shared" si="9"/>
        <v>-4.1741733811968655E-2</v>
      </c>
    </row>
    <row r="477" spans="1:3">
      <c r="A477" s="99">
        <v>41523</v>
      </c>
      <c r="B477" s="7">
        <v>1352</v>
      </c>
      <c r="C477" s="27">
        <f t="shared" si="9"/>
        <v>-8.9104844905237748E-2</v>
      </c>
    </row>
    <row r="478" spans="1:3">
      <c r="A478" s="99">
        <v>41522</v>
      </c>
      <c r="B478" s="7">
        <v>1279</v>
      </c>
      <c r="C478" s="27">
        <f t="shared" si="9"/>
        <v>-5.5506455024066682E-2</v>
      </c>
    </row>
    <row r="479" spans="1:3">
      <c r="A479" s="99">
        <v>41521</v>
      </c>
      <c r="B479" s="7">
        <v>1215</v>
      </c>
      <c r="C479" s="27">
        <f t="shared" si="9"/>
        <v>-5.1334445804193843E-2</v>
      </c>
    </row>
    <row r="480" spans="1:3">
      <c r="A480" s="99">
        <v>41520</v>
      </c>
      <c r="B480" s="7">
        <v>1168</v>
      </c>
      <c r="C480" s="27">
        <f t="shared" si="9"/>
        <v>-3.9451192386476423E-2</v>
      </c>
    </row>
    <row r="481" spans="1:3">
      <c r="A481" s="99">
        <v>41519</v>
      </c>
      <c r="B481" s="7">
        <v>1139</v>
      </c>
      <c r="C481" s="27">
        <f t="shared" si="9"/>
        <v>-2.5142199940990186E-2</v>
      </c>
    </row>
    <row r="482" spans="1:3">
      <c r="A482" s="99">
        <v>41516</v>
      </c>
      <c r="B482" s="7">
        <v>1132</v>
      </c>
      <c r="C482" s="27">
        <f t="shared" si="9"/>
        <v>-6.1647046840539012E-3</v>
      </c>
    </row>
    <row r="483" spans="1:3">
      <c r="A483" s="99">
        <v>41515</v>
      </c>
      <c r="B483" s="7">
        <v>1136</v>
      </c>
      <c r="C483" s="27">
        <f t="shared" si="9"/>
        <v>3.5273405179684406E-3</v>
      </c>
    </row>
    <row r="484" spans="1:3">
      <c r="A484" s="99">
        <v>41514</v>
      </c>
      <c r="B484" s="7">
        <v>1146</v>
      </c>
      <c r="C484" s="27">
        <f t="shared" si="9"/>
        <v>8.7642979935882576E-3</v>
      </c>
    </row>
    <row r="485" spans="1:3">
      <c r="A485" s="99">
        <v>41513</v>
      </c>
      <c r="B485" s="7">
        <v>1169</v>
      </c>
      <c r="C485" s="27">
        <f t="shared" si="9"/>
        <v>1.9871064197383461E-2</v>
      </c>
    </row>
    <row r="486" spans="1:3">
      <c r="A486" s="99">
        <v>41509</v>
      </c>
      <c r="B486" s="7">
        <v>1165</v>
      </c>
      <c r="C486" s="27">
        <f t="shared" si="9"/>
        <v>-3.4275954722674837E-3</v>
      </c>
    </row>
    <row r="487" spans="1:3">
      <c r="A487" s="99">
        <v>41508</v>
      </c>
      <c r="B487" s="7">
        <v>1158</v>
      </c>
      <c r="C487" s="27">
        <f t="shared" si="9"/>
        <v>-6.0267078668603752E-3</v>
      </c>
    </row>
    <row r="488" spans="1:3">
      <c r="A488" s="99">
        <v>41507</v>
      </c>
      <c r="B488" s="7">
        <v>1156</v>
      </c>
      <c r="C488" s="27">
        <f t="shared" si="9"/>
        <v>-1.7286089006177425E-3</v>
      </c>
    </row>
    <row r="489" spans="1:3">
      <c r="A489" s="99">
        <v>41506</v>
      </c>
      <c r="B489" s="7">
        <v>1145</v>
      </c>
      <c r="C489" s="27">
        <f t="shared" si="9"/>
        <v>-9.5611332439827345E-3</v>
      </c>
    </row>
    <row r="490" spans="1:3">
      <c r="A490" s="99">
        <v>41505</v>
      </c>
      <c r="B490" s="7">
        <v>1115</v>
      </c>
      <c r="C490" s="27">
        <f t="shared" si="9"/>
        <v>-2.655023209412084E-2</v>
      </c>
    </row>
    <row r="491" spans="1:3">
      <c r="A491" s="99">
        <v>41502</v>
      </c>
      <c r="B491" s="7">
        <v>1102</v>
      </c>
      <c r="C491" s="27">
        <f t="shared" si="9"/>
        <v>-1.1727694181359303E-2</v>
      </c>
    </row>
    <row r="492" spans="1:3">
      <c r="A492" s="99">
        <v>41501</v>
      </c>
      <c r="B492" s="7">
        <v>1091</v>
      </c>
      <c r="C492" s="27">
        <f t="shared" si="9"/>
        <v>-1.0032003879788975E-2</v>
      </c>
    </row>
    <row r="493" spans="1:3">
      <c r="A493" s="99">
        <v>41500</v>
      </c>
      <c r="B493" s="7">
        <v>1060</v>
      </c>
      <c r="C493" s="27">
        <f t="shared" si="9"/>
        <v>-2.8825798726957962E-2</v>
      </c>
    </row>
    <row r="494" spans="1:3">
      <c r="A494" s="99">
        <v>41499</v>
      </c>
      <c r="B494" s="7">
        <v>1007</v>
      </c>
      <c r="C494" s="27">
        <f t="shared" si="9"/>
        <v>-5.1293294387550578E-2</v>
      </c>
    </row>
    <row r="495" spans="1:3">
      <c r="A495" s="99">
        <v>41498</v>
      </c>
      <c r="B495" s="7">
        <v>996</v>
      </c>
      <c r="C495" s="27">
        <f t="shared" si="9"/>
        <v>-1.0983635133964076E-2</v>
      </c>
    </row>
    <row r="496" spans="1:3">
      <c r="A496" s="99">
        <v>41495</v>
      </c>
      <c r="B496" s="7">
        <v>1001</v>
      </c>
      <c r="C496" s="27">
        <f t="shared" si="9"/>
        <v>5.0075217306224133E-3</v>
      </c>
    </row>
    <row r="497" spans="1:3">
      <c r="A497" s="99">
        <v>41494</v>
      </c>
      <c r="B497" s="7">
        <v>1012</v>
      </c>
      <c r="C497" s="27">
        <f t="shared" si="9"/>
        <v>1.092907053219023E-2</v>
      </c>
    </row>
    <row r="498" spans="1:3">
      <c r="A498" s="99">
        <v>41493</v>
      </c>
      <c r="B498" s="7">
        <v>1024</v>
      </c>
      <c r="C498" s="27">
        <f t="shared" si="9"/>
        <v>1.1787955752042173E-2</v>
      </c>
    </row>
    <row r="499" spans="1:3">
      <c r="A499" s="99">
        <v>41492</v>
      </c>
      <c r="B499" s="7">
        <v>1046</v>
      </c>
      <c r="C499" s="27">
        <f t="shared" si="9"/>
        <v>2.1256839025415118E-2</v>
      </c>
    </row>
    <row r="500" spans="1:3">
      <c r="A500" s="99">
        <v>41491</v>
      </c>
      <c r="B500" s="7">
        <v>1058</v>
      </c>
      <c r="C500" s="27">
        <f t="shared" si="9"/>
        <v>1.1406967793376381E-2</v>
      </c>
    </row>
    <row r="501" spans="1:3">
      <c r="A501" s="99">
        <v>41488</v>
      </c>
      <c r="B501" s="7">
        <v>1065</v>
      </c>
      <c r="C501" s="27">
        <f t="shared" si="9"/>
        <v>6.5944657252807485E-3</v>
      </c>
    </row>
    <row r="502" spans="1:3">
      <c r="A502" s="99">
        <v>41487</v>
      </c>
      <c r="B502" s="7">
        <v>1066</v>
      </c>
      <c r="C502" s="27">
        <f t="shared" si="9"/>
        <v>9.3852658226428677E-4</v>
      </c>
    </row>
    <row r="503" spans="1:3">
      <c r="A503" s="99">
        <v>41486</v>
      </c>
      <c r="B503" s="7">
        <v>1062</v>
      </c>
      <c r="C503" s="27">
        <f t="shared" si="9"/>
        <v>-3.7594029239057013E-3</v>
      </c>
    </row>
    <row r="504" spans="1:3">
      <c r="A504" s="99">
        <v>41485</v>
      </c>
      <c r="B504" s="7">
        <v>1067</v>
      </c>
      <c r="C504" s="27">
        <f t="shared" si="9"/>
        <v>4.6970494998691617E-3</v>
      </c>
    </row>
    <row r="505" spans="1:3">
      <c r="A505" s="99">
        <v>41484</v>
      </c>
      <c r="B505" s="7">
        <v>1075</v>
      </c>
      <c r="C505" s="27">
        <f t="shared" si="9"/>
        <v>7.4696892600097002E-3</v>
      </c>
    </row>
    <row r="506" spans="1:3">
      <c r="A506" s="99">
        <v>41481</v>
      </c>
      <c r="B506" s="7">
        <v>1082</v>
      </c>
      <c r="C506" s="27">
        <f t="shared" si="9"/>
        <v>6.4905188446637051E-3</v>
      </c>
    </row>
    <row r="507" spans="1:3">
      <c r="A507" s="99">
        <v>41480</v>
      </c>
      <c r="B507" s="7">
        <v>1092</v>
      </c>
      <c r="C507" s="27">
        <f t="shared" si="9"/>
        <v>9.1996968984234158E-3</v>
      </c>
    </row>
    <row r="508" spans="1:3">
      <c r="A508" s="99">
        <v>41479</v>
      </c>
      <c r="B508" s="7">
        <v>1117</v>
      </c>
      <c r="C508" s="27">
        <f t="shared" si="9"/>
        <v>2.2635642764350278E-2</v>
      </c>
    </row>
    <row r="509" spans="1:3">
      <c r="A509" s="99">
        <v>41478</v>
      </c>
      <c r="B509" s="7">
        <v>1127</v>
      </c>
      <c r="C509" s="27">
        <f t="shared" si="9"/>
        <v>8.9127149705754884E-3</v>
      </c>
    </row>
    <row r="510" spans="1:3">
      <c r="A510" s="99">
        <v>41477</v>
      </c>
      <c r="B510" s="7">
        <v>1135</v>
      </c>
      <c r="C510" s="27">
        <f t="shared" si="9"/>
        <v>7.0734158757266991E-3</v>
      </c>
    </row>
    <row r="511" spans="1:3">
      <c r="A511" s="99">
        <v>41474</v>
      </c>
      <c r="B511" s="7">
        <v>1138</v>
      </c>
      <c r="C511" s="27">
        <f t="shared" si="9"/>
        <v>2.6396847707732454E-3</v>
      </c>
    </row>
    <row r="512" spans="1:3">
      <c r="A512" s="99">
        <v>41473</v>
      </c>
      <c r="B512" s="7">
        <v>1146</v>
      </c>
      <c r="C512" s="27">
        <f t="shared" si="9"/>
        <v>7.0052825884085925E-3</v>
      </c>
    </row>
    <row r="513" spans="1:3">
      <c r="A513" s="99">
        <v>41472</v>
      </c>
      <c r="B513" s="7">
        <v>1151</v>
      </c>
      <c r="C513" s="27">
        <f t="shared" si="9"/>
        <v>4.3535114471978395E-3</v>
      </c>
    </row>
    <row r="514" spans="1:3">
      <c r="A514" s="99">
        <v>41471</v>
      </c>
      <c r="B514" s="7">
        <v>1152</v>
      </c>
      <c r="C514" s="27">
        <f t="shared" si="9"/>
        <v>8.6843253395397244E-4</v>
      </c>
    </row>
    <row r="515" spans="1:3">
      <c r="A515" s="99">
        <v>41470</v>
      </c>
      <c r="B515" s="7">
        <v>1151</v>
      </c>
      <c r="C515" s="27">
        <f t="shared" si="9"/>
        <v>-8.684325339539295E-4</v>
      </c>
    </row>
    <row r="516" spans="1:3">
      <c r="A516" s="99">
        <v>41467</v>
      </c>
      <c r="B516" s="7">
        <v>1149</v>
      </c>
      <c r="C516" s="27">
        <f t="shared" si="9"/>
        <v>-1.7391308731269869E-3</v>
      </c>
    </row>
    <row r="517" spans="1:3">
      <c r="A517" s="99">
        <v>41466</v>
      </c>
      <c r="B517" s="7">
        <v>1139</v>
      </c>
      <c r="C517" s="27">
        <f t="shared" ref="C517:C580" si="10">LN(B517/B516)</f>
        <v>-8.7413144015735487E-3</v>
      </c>
    </row>
    <row r="518" spans="1:3">
      <c r="A518" s="99">
        <v>41465</v>
      </c>
      <c r="B518" s="7">
        <v>1130</v>
      </c>
      <c r="C518" s="27">
        <f t="shared" si="10"/>
        <v>-7.9330517407958778E-3</v>
      </c>
    </row>
    <row r="519" spans="1:3">
      <c r="A519" s="99">
        <v>41464</v>
      </c>
      <c r="B519" s="7">
        <v>1120</v>
      </c>
      <c r="C519" s="27">
        <f t="shared" si="10"/>
        <v>-8.8889474172460393E-3</v>
      </c>
    </row>
    <row r="520" spans="1:3">
      <c r="A520" s="99">
        <v>41463</v>
      </c>
      <c r="B520" s="7">
        <v>1115</v>
      </c>
      <c r="C520" s="27">
        <f t="shared" si="10"/>
        <v>-4.4742803949210774E-3</v>
      </c>
    </row>
    <row r="521" spans="1:3">
      <c r="A521" s="99">
        <v>41460</v>
      </c>
      <c r="B521" s="7">
        <v>1099</v>
      </c>
      <c r="C521" s="27">
        <f t="shared" si="10"/>
        <v>-1.445372949059779E-2</v>
      </c>
    </row>
    <row r="522" spans="1:3">
      <c r="A522" s="99">
        <v>41459</v>
      </c>
      <c r="B522" s="7">
        <v>1103</v>
      </c>
      <c r="C522" s="27">
        <f t="shared" si="10"/>
        <v>3.6330648498811386E-3</v>
      </c>
    </row>
    <row r="523" spans="1:3">
      <c r="A523" s="99">
        <v>41458</v>
      </c>
      <c r="B523" s="7">
        <v>1133</v>
      </c>
      <c r="C523" s="27">
        <f t="shared" si="10"/>
        <v>2.6835241774503849E-2</v>
      </c>
    </row>
    <row r="524" spans="1:3">
      <c r="A524" s="99">
        <v>41457</v>
      </c>
      <c r="B524" s="7">
        <v>1170</v>
      </c>
      <c r="C524" s="27">
        <f t="shared" si="10"/>
        <v>3.2134766763795432E-2</v>
      </c>
    </row>
    <row r="525" spans="1:3">
      <c r="A525" s="99">
        <v>41456</v>
      </c>
      <c r="B525" s="7">
        <v>1179</v>
      </c>
      <c r="C525" s="27">
        <f t="shared" si="10"/>
        <v>7.6628727455690972E-3</v>
      </c>
    </row>
    <row r="526" spans="1:3">
      <c r="A526" s="99">
        <v>41453</v>
      </c>
      <c r="B526" s="7">
        <v>1171</v>
      </c>
      <c r="C526" s="27">
        <f t="shared" si="10"/>
        <v>-6.8085369396535343E-3</v>
      </c>
    </row>
    <row r="527" spans="1:3">
      <c r="A527" s="99">
        <v>41452</v>
      </c>
      <c r="B527" s="7">
        <v>1151</v>
      </c>
      <c r="C527" s="27">
        <f t="shared" si="10"/>
        <v>-1.7226954875834657E-2</v>
      </c>
    </row>
    <row r="528" spans="1:3">
      <c r="A528" s="99">
        <v>41451</v>
      </c>
      <c r="B528" s="7">
        <v>1125</v>
      </c>
      <c r="C528" s="27">
        <f t="shared" si="10"/>
        <v>-2.2848094083362122E-2</v>
      </c>
    </row>
    <row r="529" spans="1:3">
      <c r="A529" s="99">
        <v>41450</v>
      </c>
      <c r="B529" s="7">
        <v>1090</v>
      </c>
      <c r="C529" s="27">
        <f t="shared" si="10"/>
        <v>-3.1605339415331099E-2</v>
      </c>
    </row>
    <row r="530" spans="1:3">
      <c r="A530" s="99">
        <v>41449</v>
      </c>
      <c r="B530" s="7">
        <v>1062</v>
      </c>
      <c r="C530" s="27">
        <f t="shared" si="10"/>
        <v>-2.6023773421305244E-2</v>
      </c>
    </row>
    <row r="531" spans="1:3">
      <c r="A531" s="99">
        <v>41446</v>
      </c>
      <c r="B531" s="7">
        <v>1027</v>
      </c>
      <c r="C531" s="27">
        <f t="shared" si="10"/>
        <v>-3.3511991873325923E-2</v>
      </c>
    </row>
    <row r="532" spans="1:3">
      <c r="A532" s="99">
        <v>41445</v>
      </c>
      <c r="B532" s="7">
        <v>1012</v>
      </c>
      <c r="C532" s="27">
        <f t="shared" si="10"/>
        <v>-1.471336008114742E-2</v>
      </c>
    </row>
    <row r="533" spans="1:3">
      <c r="A533" s="99">
        <v>41444</v>
      </c>
      <c r="B533" s="7">
        <v>995</v>
      </c>
      <c r="C533" s="27">
        <f t="shared" si="10"/>
        <v>-1.6941112688818098E-2</v>
      </c>
    </row>
    <row r="534" spans="1:3">
      <c r="A534" s="99">
        <v>41443</v>
      </c>
      <c r="B534" s="7">
        <v>962</v>
      </c>
      <c r="C534" s="27">
        <f t="shared" si="10"/>
        <v>-3.372828649288627E-2</v>
      </c>
    </row>
    <row r="535" spans="1:3">
      <c r="A535" s="99">
        <v>41442</v>
      </c>
      <c r="B535" s="7">
        <v>925</v>
      </c>
      <c r="C535" s="27">
        <f t="shared" si="10"/>
        <v>-3.9220713153281267E-2</v>
      </c>
    </row>
    <row r="536" spans="1:3">
      <c r="A536" s="99">
        <v>41439</v>
      </c>
      <c r="B536" s="7">
        <v>900</v>
      </c>
      <c r="C536" s="27">
        <f t="shared" si="10"/>
        <v>-2.7398974188114388E-2</v>
      </c>
    </row>
    <row r="537" spans="1:3">
      <c r="A537" s="99">
        <v>41438</v>
      </c>
      <c r="B537" s="7">
        <v>873</v>
      </c>
      <c r="C537" s="27">
        <f t="shared" si="10"/>
        <v>-3.0459207484708574E-2</v>
      </c>
    </row>
    <row r="538" spans="1:3">
      <c r="A538" s="99">
        <v>41437</v>
      </c>
      <c r="B538" s="7">
        <v>847</v>
      </c>
      <c r="C538" s="27">
        <f t="shared" si="10"/>
        <v>-3.0234861187547816E-2</v>
      </c>
    </row>
    <row r="539" spans="1:3">
      <c r="A539" s="99">
        <v>41436</v>
      </c>
      <c r="B539" s="7">
        <v>825</v>
      </c>
      <c r="C539" s="27">
        <f t="shared" si="10"/>
        <v>-2.6317308317373417E-2</v>
      </c>
    </row>
    <row r="540" spans="1:3">
      <c r="A540" s="99">
        <v>41435</v>
      </c>
      <c r="B540" s="7">
        <v>815</v>
      </c>
      <c r="C540" s="27">
        <f t="shared" si="10"/>
        <v>-1.2195273093818243E-2</v>
      </c>
    </row>
    <row r="541" spans="1:3">
      <c r="A541" s="99">
        <v>41432</v>
      </c>
      <c r="B541" s="7">
        <v>812</v>
      </c>
      <c r="C541" s="27">
        <f t="shared" si="10"/>
        <v>-3.6877730791847361E-3</v>
      </c>
    </row>
    <row r="542" spans="1:3">
      <c r="A542" s="99">
        <v>41431</v>
      </c>
      <c r="B542" s="7">
        <v>806</v>
      </c>
      <c r="C542" s="27">
        <f t="shared" si="10"/>
        <v>-7.4165976550497068E-3</v>
      </c>
    </row>
    <row r="543" spans="1:3">
      <c r="A543" s="99">
        <v>41430</v>
      </c>
      <c r="B543" s="7">
        <v>801</v>
      </c>
      <c r="C543" s="27">
        <f t="shared" si="10"/>
        <v>-6.2227954382690735E-3</v>
      </c>
    </row>
    <row r="544" spans="1:3">
      <c r="A544" s="99">
        <v>41429</v>
      </c>
      <c r="B544" s="7">
        <v>805</v>
      </c>
      <c r="C544" s="27">
        <f t="shared" si="10"/>
        <v>4.9813303502041616E-3</v>
      </c>
    </row>
    <row r="545" spans="1:3">
      <c r="A545" s="99">
        <v>41428</v>
      </c>
      <c r="B545" s="7">
        <v>806</v>
      </c>
      <c r="C545" s="27">
        <f t="shared" si="10"/>
        <v>1.2414650880649455E-3</v>
      </c>
    </row>
    <row r="546" spans="1:3">
      <c r="A546" s="99">
        <v>41425</v>
      </c>
      <c r="B546" s="7">
        <v>809</v>
      </c>
      <c r="C546" s="27">
        <f t="shared" si="10"/>
        <v>3.7151745518633778E-3</v>
      </c>
    </row>
    <row r="547" spans="1:3">
      <c r="A547" s="99">
        <v>41424</v>
      </c>
      <c r="B547" s="7">
        <v>811</v>
      </c>
      <c r="C547" s="27">
        <f t="shared" si="10"/>
        <v>2.4691370569213276E-3</v>
      </c>
    </row>
    <row r="548" spans="1:3">
      <c r="A548" s="99">
        <v>41423</v>
      </c>
      <c r="B548" s="7">
        <v>818</v>
      </c>
      <c r="C548" s="27">
        <f t="shared" si="10"/>
        <v>8.5942824873341938E-3</v>
      </c>
    </row>
    <row r="549" spans="1:3">
      <c r="A549" s="99">
        <v>41422</v>
      </c>
      <c r="B549" s="7">
        <v>822</v>
      </c>
      <c r="C549" s="27">
        <f t="shared" si="10"/>
        <v>4.8780584534327733E-3</v>
      </c>
    </row>
    <row r="550" spans="1:3">
      <c r="A550" s="99">
        <v>41418</v>
      </c>
      <c r="B550" s="7">
        <v>826</v>
      </c>
      <c r="C550" s="27">
        <f t="shared" si="10"/>
        <v>4.854378464798143E-3</v>
      </c>
    </row>
    <row r="551" spans="1:3">
      <c r="A551" s="99">
        <v>41417</v>
      </c>
      <c r="B551" s="7">
        <v>828</v>
      </c>
      <c r="C551" s="27">
        <f t="shared" si="10"/>
        <v>2.4183808642816527E-3</v>
      </c>
    </row>
    <row r="552" spans="1:3">
      <c r="A552" s="99">
        <v>41416</v>
      </c>
      <c r="B552" s="7">
        <v>829</v>
      </c>
      <c r="C552" s="27">
        <f t="shared" si="10"/>
        <v>1.2070007500352875E-3</v>
      </c>
    </row>
    <row r="553" spans="1:3">
      <c r="A553" s="99">
        <v>41415</v>
      </c>
      <c r="B553" s="7">
        <v>830</v>
      </c>
      <c r="C553" s="27">
        <f t="shared" si="10"/>
        <v>1.2055456553486893E-3</v>
      </c>
    </row>
    <row r="554" spans="1:3">
      <c r="A554" s="99">
        <v>41414</v>
      </c>
      <c r="B554" s="7">
        <v>836</v>
      </c>
      <c r="C554" s="27">
        <f t="shared" si="10"/>
        <v>7.2029122940580163E-3</v>
      </c>
    </row>
    <row r="555" spans="1:3">
      <c r="A555" s="99">
        <v>41411</v>
      </c>
      <c r="B555" s="7">
        <v>841</v>
      </c>
      <c r="C555" s="27">
        <f t="shared" si="10"/>
        <v>5.9630468882463797E-3</v>
      </c>
    </row>
    <row r="556" spans="1:3">
      <c r="A556" s="99">
        <v>41410</v>
      </c>
      <c r="B556" s="7">
        <v>850</v>
      </c>
      <c r="C556" s="27">
        <f t="shared" si="10"/>
        <v>1.0644689511414007E-2</v>
      </c>
    </row>
    <row r="557" spans="1:3">
      <c r="A557" s="99">
        <v>41409</v>
      </c>
      <c r="B557" s="7">
        <v>861</v>
      </c>
      <c r="C557" s="27">
        <f t="shared" si="10"/>
        <v>1.2858154943368659E-2</v>
      </c>
    </row>
    <row r="558" spans="1:3">
      <c r="A558" s="99">
        <v>41408</v>
      </c>
      <c r="B558" s="7">
        <v>872</v>
      </c>
      <c r="C558" s="27">
        <f t="shared" si="10"/>
        <v>1.2694919481248724E-2</v>
      </c>
    </row>
    <row r="559" spans="1:3">
      <c r="A559" s="99">
        <v>41407</v>
      </c>
      <c r="B559" s="7">
        <v>879</v>
      </c>
      <c r="C559" s="27">
        <f t="shared" si="10"/>
        <v>7.9954737761973489E-3</v>
      </c>
    </row>
    <row r="560" spans="1:3">
      <c r="A560" s="99">
        <v>41404</v>
      </c>
      <c r="B560" s="7">
        <v>884</v>
      </c>
      <c r="C560" s="27">
        <f t="shared" si="10"/>
        <v>5.6721649524663744E-3</v>
      </c>
    </row>
    <row r="561" spans="1:3">
      <c r="A561" s="99">
        <v>41403</v>
      </c>
      <c r="B561" s="7">
        <v>889</v>
      </c>
      <c r="C561" s="27">
        <f t="shared" si="10"/>
        <v>5.6401728762611233E-3</v>
      </c>
    </row>
    <row r="562" spans="1:3">
      <c r="A562" s="99">
        <v>41402</v>
      </c>
      <c r="B562" s="7">
        <v>892</v>
      </c>
      <c r="C562" s="27">
        <f t="shared" si="10"/>
        <v>3.3688970661046986E-3</v>
      </c>
    </row>
    <row r="563" spans="1:3">
      <c r="A563" s="99">
        <v>41401</v>
      </c>
      <c r="B563" s="7">
        <v>889</v>
      </c>
      <c r="C563" s="27">
        <f t="shared" si="10"/>
        <v>-3.3688970661047532E-3</v>
      </c>
    </row>
    <row r="564" spans="1:3">
      <c r="A564" s="99">
        <v>41397</v>
      </c>
      <c r="B564" s="7">
        <v>878</v>
      </c>
      <c r="C564" s="27">
        <f t="shared" si="10"/>
        <v>-1.2450641878787881E-2</v>
      </c>
    </row>
    <row r="565" spans="1:3">
      <c r="A565" s="99">
        <v>41396</v>
      </c>
      <c r="B565" s="7">
        <v>873</v>
      </c>
      <c r="C565" s="27">
        <f t="shared" si="10"/>
        <v>-5.7110377955145045E-3</v>
      </c>
    </row>
    <row r="566" spans="1:3">
      <c r="A566" s="99">
        <v>41395</v>
      </c>
      <c r="B566" s="7">
        <v>862</v>
      </c>
      <c r="C566" s="27">
        <f t="shared" si="10"/>
        <v>-1.2680285175909063E-2</v>
      </c>
    </row>
    <row r="567" spans="1:3">
      <c r="A567" s="99">
        <v>41394</v>
      </c>
      <c r="B567" s="7">
        <v>863</v>
      </c>
      <c r="C567" s="27">
        <f t="shared" si="10"/>
        <v>1.1594204197349384E-3</v>
      </c>
    </row>
    <row r="568" spans="1:3">
      <c r="A568" s="99">
        <v>41393</v>
      </c>
      <c r="B568" s="7">
        <v>868</v>
      </c>
      <c r="C568" s="27">
        <f t="shared" si="10"/>
        <v>5.7770235769223008E-3</v>
      </c>
    </row>
    <row r="569" spans="1:3">
      <c r="A569" s="99">
        <v>41390</v>
      </c>
      <c r="B569" s="7">
        <v>871</v>
      </c>
      <c r="C569" s="27">
        <f t="shared" si="10"/>
        <v>3.4502621921525278E-3</v>
      </c>
    </row>
    <row r="570" spans="1:3">
      <c r="A570" s="99">
        <v>41389</v>
      </c>
      <c r="B570" s="7">
        <v>872</v>
      </c>
      <c r="C570" s="27">
        <f t="shared" si="10"/>
        <v>1.1474470564769215E-3</v>
      </c>
    </row>
    <row r="571" spans="1:3">
      <c r="A571" s="99">
        <v>41388</v>
      </c>
      <c r="B571" s="7">
        <v>879</v>
      </c>
      <c r="C571" s="27">
        <f t="shared" si="10"/>
        <v>7.9954737761973489E-3</v>
      </c>
    </row>
    <row r="572" spans="1:3">
      <c r="A572" s="99">
        <v>41387</v>
      </c>
      <c r="B572" s="7">
        <v>885</v>
      </c>
      <c r="C572" s="27">
        <f t="shared" si="10"/>
        <v>6.8027473227526203E-3</v>
      </c>
    </row>
    <row r="573" spans="1:3">
      <c r="A573" s="99">
        <v>41386</v>
      </c>
      <c r="B573" s="7">
        <v>889</v>
      </c>
      <c r="C573" s="27">
        <f t="shared" si="10"/>
        <v>4.5095905059750639E-3</v>
      </c>
    </row>
    <row r="574" spans="1:3">
      <c r="A574" s="99">
        <v>41383</v>
      </c>
      <c r="B574" s="7">
        <v>888</v>
      </c>
      <c r="C574" s="27">
        <f t="shared" si="10"/>
        <v>-1.1254925217344803E-3</v>
      </c>
    </row>
    <row r="575" spans="1:3">
      <c r="A575" s="99">
        <v>41382</v>
      </c>
      <c r="B575" s="7">
        <v>885</v>
      </c>
      <c r="C575" s="27">
        <f t="shared" si="10"/>
        <v>-3.3840979842405684E-3</v>
      </c>
    </row>
    <row r="576" spans="1:3">
      <c r="A576" s="99">
        <v>41381</v>
      </c>
      <c r="B576" s="7">
        <v>885</v>
      </c>
      <c r="C576" s="27">
        <f t="shared" si="10"/>
        <v>0</v>
      </c>
    </row>
    <row r="577" spans="1:3">
      <c r="A577" s="99">
        <v>41380</v>
      </c>
      <c r="B577" s="7">
        <v>880</v>
      </c>
      <c r="C577" s="27">
        <f t="shared" si="10"/>
        <v>-5.6657375356773077E-3</v>
      </c>
    </row>
    <row r="578" spans="1:3">
      <c r="A578" s="99">
        <v>41379</v>
      </c>
      <c r="B578" s="7">
        <v>876</v>
      </c>
      <c r="C578" s="27">
        <f t="shared" si="10"/>
        <v>-4.5558165358606907E-3</v>
      </c>
    </row>
    <row r="579" spans="1:3">
      <c r="A579" s="99">
        <v>41376</v>
      </c>
      <c r="B579" s="7">
        <v>875</v>
      </c>
      <c r="C579" s="27">
        <f t="shared" si="10"/>
        <v>-1.1422045787770521E-3</v>
      </c>
    </row>
    <row r="580" spans="1:3">
      <c r="A580" s="99">
        <v>41375</v>
      </c>
      <c r="B580" s="7">
        <v>865</v>
      </c>
      <c r="C580" s="27">
        <f t="shared" si="10"/>
        <v>-1.1494379425735134E-2</v>
      </c>
    </row>
    <row r="581" spans="1:3">
      <c r="A581" s="99">
        <v>41374</v>
      </c>
      <c r="B581" s="7">
        <v>859</v>
      </c>
      <c r="C581" s="27">
        <f t="shared" ref="C581:C644" si="11">LN(B581/B580)</f>
        <v>-6.9605849476239469E-3</v>
      </c>
    </row>
    <row r="582" spans="1:3">
      <c r="A582" s="99">
        <v>41373</v>
      </c>
      <c r="B582" s="7">
        <v>856</v>
      </c>
      <c r="C582" s="27">
        <f t="shared" si="11"/>
        <v>-3.4985458425132814E-3</v>
      </c>
    </row>
    <row r="583" spans="1:3">
      <c r="A583" s="99">
        <v>41372</v>
      </c>
      <c r="B583" s="7">
        <v>858</v>
      </c>
      <c r="C583" s="27">
        <f t="shared" si="11"/>
        <v>2.3337233462200966E-3</v>
      </c>
    </row>
    <row r="584" spans="1:3">
      <c r="A584" s="99">
        <v>41369</v>
      </c>
      <c r="B584" s="7">
        <v>861</v>
      </c>
      <c r="C584" s="27">
        <f t="shared" si="11"/>
        <v>3.4904049397685676E-3</v>
      </c>
    </row>
    <row r="585" spans="1:3">
      <c r="A585" s="99">
        <v>41368</v>
      </c>
      <c r="B585" s="7">
        <v>866</v>
      </c>
      <c r="C585" s="27">
        <f t="shared" si="11"/>
        <v>5.7904041347043083E-3</v>
      </c>
    </row>
    <row r="586" spans="1:3">
      <c r="A586" s="99">
        <v>41367</v>
      </c>
      <c r="B586" s="7">
        <v>877</v>
      </c>
      <c r="C586" s="27">
        <f t="shared" si="11"/>
        <v>1.2622083809747981E-2</v>
      </c>
    </row>
    <row r="587" spans="1:3">
      <c r="A587" s="99">
        <v>41366</v>
      </c>
      <c r="B587" s="7">
        <v>896</v>
      </c>
      <c r="C587" s="27">
        <f t="shared" si="11"/>
        <v>2.1433420602747461E-2</v>
      </c>
    </row>
    <row r="588" spans="1:3">
      <c r="A588" s="99">
        <v>41361</v>
      </c>
      <c r="B588" s="7">
        <v>910</v>
      </c>
      <c r="C588" s="27">
        <f t="shared" si="11"/>
        <v>1.5504186535965254E-2</v>
      </c>
    </row>
    <row r="589" spans="1:3">
      <c r="A589" s="99">
        <v>41360</v>
      </c>
      <c r="B589" s="7">
        <v>922</v>
      </c>
      <c r="C589" s="27">
        <f t="shared" si="11"/>
        <v>1.3100624045698056E-2</v>
      </c>
    </row>
    <row r="590" spans="1:3">
      <c r="A590" s="99">
        <v>41359</v>
      </c>
      <c r="B590" s="7">
        <v>931</v>
      </c>
      <c r="C590" s="27">
        <f t="shared" si="11"/>
        <v>9.7140537204732907E-3</v>
      </c>
    </row>
    <row r="591" spans="1:3">
      <c r="A591" s="99">
        <v>41358</v>
      </c>
      <c r="B591" s="7">
        <v>935</v>
      </c>
      <c r="C591" s="27">
        <f t="shared" si="11"/>
        <v>4.2872520116199915E-3</v>
      </c>
    </row>
    <row r="592" spans="1:3">
      <c r="A592" s="99">
        <v>41355</v>
      </c>
      <c r="B592" s="7">
        <v>933</v>
      </c>
      <c r="C592" s="27">
        <f t="shared" si="11"/>
        <v>-2.1413284413432264E-3</v>
      </c>
    </row>
    <row r="593" spans="1:3">
      <c r="A593" s="99">
        <v>41354</v>
      </c>
      <c r="B593" s="7">
        <v>930</v>
      </c>
      <c r="C593" s="27">
        <f t="shared" si="11"/>
        <v>-3.2206147000421719E-3</v>
      </c>
    </row>
    <row r="594" spans="1:3">
      <c r="A594" s="99">
        <v>41353</v>
      </c>
      <c r="B594" s="7">
        <v>923</v>
      </c>
      <c r="C594" s="27">
        <f t="shared" si="11"/>
        <v>-7.5553516444495017E-3</v>
      </c>
    </row>
    <row r="595" spans="1:3">
      <c r="A595" s="99">
        <v>41352</v>
      </c>
      <c r="B595" s="7">
        <v>912</v>
      </c>
      <c r="C595" s="27">
        <f t="shared" si="11"/>
        <v>-1.1989244428520734E-2</v>
      </c>
    </row>
    <row r="596" spans="1:3">
      <c r="A596" s="99">
        <v>41351</v>
      </c>
      <c r="B596" s="7">
        <v>899</v>
      </c>
      <c r="C596" s="27">
        <f t="shared" si="11"/>
        <v>-1.4356955602711077E-2</v>
      </c>
    </row>
    <row r="597" spans="1:3">
      <c r="A597" s="99">
        <v>41348</v>
      </c>
      <c r="B597" s="7">
        <v>892</v>
      </c>
      <c r="C597" s="27">
        <f t="shared" si="11"/>
        <v>-7.8169018916109043E-3</v>
      </c>
    </row>
    <row r="598" spans="1:3">
      <c r="A598" s="99">
        <v>41347</v>
      </c>
      <c r="B598" s="7">
        <v>880</v>
      </c>
      <c r="C598" s="27">
        <f t="shared" si="11"/>
        <v>-1.354422510775726E-2</v>
      </c>
    </row>
    <row r="599" spans="1:3">
      <c r="A599" s="99">
        <v>41346</v>
      </c>
      <c r="B599" s="7">
        <v>875</v>
      </c>
      <c r="C599" s="27">
        <f t="shared" si="11"/>
        <v>-5.6980211146377786E-3</v>
      </c>
    </row>
    <row r="600" spans="1:3">
      <c r="A600" s="99">
        <v>41345</v>
      </c>
      <c r="B600" s="7">
        <v>865</v>
      </c>
      <c r="C600" s="27">
        <f t="shared" si="11"/>
        <v>-1.1494379425735134E-2</v>
      </c>
    </row>
    <row r="601" spans="1:3">
      <c r="A601" s="99">
        <v>41344</v>
      </c>
      <c r="B601" s="7">
        <v>847</v>
      </c>
      <c r="C601" s="27">
        <f t="shared" si="11"/>
        <v>-2.1028812279824918E-2</v>
      </c>
    </row>
    <row r="602" spans="1:3">
      <c r="A602" s="99">
        <v>41341</v>
      </c>
      <c r="B602" s="7">
        <v>843</v>
      </c>
      <c r="C602" s="27">
        <f t="shared" si="11"/>
        <v>-4.733736650198969E-3</v>
      </c>
    </row>
    <row r="603" spans="1:3">
      <c r="A603" s="99">
        <v>41340</v>
      </c>
      <c r="B603" s="7">
        <v>834</v>
      </c>
      <c r="C603" s="27">
        <f t="shared" si="11"/>
        <v>-1.0733555643108664E-2</v>
      </c>
    </row>
    <row r="604" spans="1:3">
      <c r="A604" s="99">
        <v>41339</v>
      </c>
      <c r="B604" s="7">
        <v>820</v>
      </c>
      <c r="C604" s="27">
        <f t="shared" si="11"/>
        <v>-1.6929062100447968E-2</v>
      </c>
    </row>
    <row r="605" spans="1:3">
      <c r="A605" s="99">
        <v>41338</v>
      </c>
      <c r="B605" s="7">
        <v>806</v>
      </c>
      <c r="C605" s="27">
        <f t="shared" si="11"/>
        <v>-1.7220597751670522E-2</v>
      </c>
    </row>
    <row r="606" spans="1:3">
      <c r="A606" s="99">
        <v>41337</v>
      </c>
      <c r="B606" s="7">
        <v>789</v>
      </c>
      <c r="C606" s="27">
        <f t="shared" si="11"/>
        <v>-2.1317421660754083E-2</v>
      </c>
    </row>
    <row r="607" spans="1:3">
      <c r="A607" s="99">
        <v>41334</v>
      </c>
      <c r="B607" s="7">
        <v>776</v>
      </c>
      <c r="C607" s="27">
        <f t="shared" si="11"/>
        <v>-1.6613800662655446E-2</v>
      </c>
    </row>
    <row r="608" spans="1:3">
      <c r="A608" s="99">
        <v>41333</v>
      </c>
      <c r="B608" s="7">
        <v>757</v>
      </c>
      <c r="C608" s="27">
        <f t="shared" si="11"/>
        <v>-2.4789266745769999E-2</v>
      </c>
    </row>
    <row r="609" spans="1:3">
      <c r="A609" s="99">
        <v>41332</v>
      </c>
      <c r="B609" s="7">
        <v>745</v>
      </c>
      <c r="C609" s="27">
        <f t="shared" si="11"/>
        <v>-1.5979035057889258E-2</v>
      </c>
    </row>
    <row r="610" spans="1:3">
      <c r="A610" s="99">
        <v>41331</v>
      </c>
      <c r="B610" s="7">
        <v>741</v>
      </c>
      <c r="C610" s="27">
        <f t="shared" si="11"/>
        <v>-5.3835930834726427E-3</v>
      </c>
    </row>
    <row r="611" spans="1:3">
      <c r="A611" s="99">
        <v>41330</v>
      </c>
      <c r="B611" s="7">
        <v>743</v>
      </c>
      <c r="C611" s="27">
        <f t="shared" si="11"/>
        <v>2.6954194216723027E-3</v>
      </c>
    </row>
    <row r="612" spans="1:3">
      <c r="A612" s="99">
        <v>41327</v>
      </c>
      <c r="B612" s="7">
        <v>740</v>
      </c>
      <c r="C612" s="27">
        <f t="shared" si="11"/>
        <v>-4.0458585195436835E-3</v>
      </c>
    </row>
    <row r="613" spans="1:3">
      <c r="A613" s="99">
        <v>41326</v>
      </c>
      <c r="B613" s="7">
        <v>737</v>
      </c>
      <c r="C613" s="27">
        <f t="shared" si="11"/>
        <v>-4.0622940088787928E-3</v>
      </c>
    </row>
    <row r="614" spans="1:3">
      <c r="A614" s="99">
        <v>41325</v>
      </c>
      <c r="B614" s="7">
        <v>735</v>
      </c>
      <c r="C614" s="27">
        <f t="shared" si="11"/>
        <v>-2.7173929764999151E-3</v>
      </c>
    </row>
    <row r="615" spans="1:3">
      <c r="A615" s="99">
        <v>41324</v>
      </c>
      <c r="B615" s="7">
        <v>738</v>
      </c>
      <c r="C615" s="27">
        <f t="shared" si="11"/>
        <v>4.0733253876358688E-3</v>
      </c>
    </row>
    <row r="616" spans="1:3">
      <c r="A616" s="99">
        <v>41323</v>
      </c>
      <c r="B616" s="7">
        <v>747</v>
      </c>
      <c r="C616" s="27">
        <f t="shared" si="11"/>
        <v>1.212136053234482E-2</v>
      </c>
    </row>
    <row r="617" spans="1:3">
      <c r="A617" s="99">
        <v>41320</v>
      </c>
      <c r="B617" s="7">
        <v>753</v>
      </c>
      <c r="C617" s="27">
        <f t="shared" si="11"/>
        <v>8.0000426670763704E-3</v>
      </c>
    </row>
    <row r="618" spans="1:3">
      <c r="A618" s="99">
        <v>41319</v>
      </c>
      <c r="B618" s="7">
        <v>748</v>
      </c>
      <c r="C618" s="27">
        <f t="shared" si="11"/>
        <v>-6.6622498254163285E-3</v>
      </c>
    </row>
    <row r="619" spans="1:3">
      <c r="A619" s="99">
        <v>41318</v>
      </c>
      <c r="B619" s="7">
        <v>751</v>
      </c>
      <c r="C619" s="27">
        <f t="shared" si="11"/>
        <v>4.0026737896574063E-3</v>
      </c>
    </row>
    <row r="620" spans="1:3">
      <c r="A620" s="99">
        <v>41317</v>
      </c>
      <c r="B620" s="7">
        <v>747</v>
      </c>
      <c r="C620" s="27">
        <f t="shared" si="11"/>
        <v>-5.3404666313174743E-3</v>
      </c>
    </row>
    <row r="621" spans="1:3">
      <c r="A621" s="99">
        <v>41316</v>
      </c>
      <c r="B621" s="7">
        <v>746</v>
      </c>
      <c r="C621" s="27">
        <f t="shared" si="11"/>
        <v>-1.3395849290564722E-3</v>
      </c>
    </row>
    <row r="622" spans="1:3">
      <c r="A622" s="99">
        <v>41313</v>
      </c>
      <c r="B622" s="7">
        <v>748</v>
      </c>
      <c r="C622" s="27">
        <f t="shared" si="11"/>
        <v>2.6773777707163942E-3</v>
      </c>
    </row>
    <row r="623" spans="1:3">
      <c r="A623" s="99">
        <v>41312</v>
      </c>
      <c r="B623" s="7">
        <v>749</v>
      </c>
      <c r="C623" s="27">
        <f t="shared" si="11"/>
        <v>1.3360055427421298E-3</v>
      </c>
    </row>
    <row r="624" spans="1:3">
      <c r="A624" s="99">
        <v>41311</v>
      </c>
      <c r="B624" s="7">
        <v>740</v>
      </c>
      <c r="C624" s="27">
        <f t="shared" si="11"/>
        <v>-1.2088797319004073E-2</v>
      </c>
    </row>
    <row r="625" spans="1:3">
      <c r="A625" s="99">
        <v>41310</v>
      </c>
      <c r="B625" s="7">
        <v>739</v>
      </c>
      <c r="C625" s="27">
        <f t="shared" si="11"/>
        <v>-1.3522652500136498E-3</v>
      </c>
    </row>
    <row r="626" spans="1:3">
      <c r="A626" s="99">
        <v>41309</v>
      </c>
      <c r="B626" s="7">
        <v>745</v>
      </c>
      <c r="C626" s="27">
        <f t="shared" si="11"/>
        <v>8.086297431357841E-3</v>
      </c>
    </row>
    <row r="627" spans="1:3">
      <c r="A627" s="99">
        <v>41306</v>
      </c>
      <c r="B627" s="7">
        <v>750</v>
      </c>
      <c r="C627" s="27">
        <f t="shared" si="11"/>
        <v>6.6889881507967101E-3</v>
      </c>
    </row>
    <row r="628" spans="1:3">
      <c r="A628" s="99">
        <v>41305</v>
      </c>
      <c r="B628" s="7">
        <v>760</v>
      </c>
      <c r="C628" s="27">
        <f t="shared" si="11"/>
        <v>1.3245226750020723E-2</v>
      </c>
    </row>
    <row r="629" spans="1:3">
      <c r="A629" s="99">
        <v>41304</v>
      </c>
      <c r="B629" s="7">
        <v>767</v>
      </c>
      <c r="C629" s="27">
        <f t="shared" si="11"/>
        <v>9.1683680868795067E-3</v>
      </c>
    </row>
    <row r="630" spans="1:3">
      <c r="A630" s="99">
        <v>41303</v>
      </c>
      <c r="B630" s="7">
        <v>779</v>
      </c>
      <c r="C630" s="27">
        <f t="shared" si="11"/>
        <v>1.5524244503492171E-2</v>
      </c>
    </row>
    <row r="631" spans="1:3">
      <c r="A631" s="99">
        <v>41302</v>
      </c>
      <c r="B631" s="7">
        <v>792</v>
      </c>
      <c r="C631" s="27">
        <f t="shared" si="11"/>
        <v>1.6550345943677595E-2</v>
      </c>
    </row>
    <row r="632" spans="1:3">
      <c r="A632" s="99">
        <v>41299</v>
      </c>
      <c r="B632" s="7">
        <v>798</v>
      </c>
      <c r="C632" s="27">
        <f t="shared" si="11"/>
        <v>7.5472056353829038E-3</v>
      </c>
    </row>
    <row r="633" spans="1:3">
      <c r="A633" s="99">
        <v>41298</v>
      </c>
      <c r="B633" s="7">
        <v>808</v>
      </c>
      <c r="C633" s="27">
        <f t="shared" si="11"/>
        <v>1.2453461071286557E-2</v>
      </c>
    </row>
    <row r="634" spans="1:3">
      <c r="A634" s="99">
        <v>41297</v>
      </c>
      <c r="B634" s="7">
        <v>817</v>
      </c>
      <c r="C634" s="27">
        <f t="shared" si="11"/>
        <v>1.1077036338907404E-2</v>
      </c>
    </row>
    <row r="635" spans="1:3">
      <c r="A635" s="99">
        <v>41296</v>
      </c>
      <c r="B635" s="7">
        <v>825</v>
      </c>
      <c r="C635" s="27">
        <f t="shared" si="11"/>
        <v>9.744291474678141E-3</v>
      </c>
    </row>
    <row r="636" spans="1:3">
      <c r="A636" s="99">
        <v>41295</v>
      </c>
      <c r="B636" s="7">
        <v>838</v>
      </c>
      <c r="C636" s="27">
        <f t="shared" si="11"/>
        <v>1.5634714147402157E-2</v>
      </c>
    </row>
    <row r="637" spans="1:3">
      <c r="A637" s="99">
        <v>41292</v>
      </c>
      <c r="B637" s="7">
        <v>837</v>
      </c>
      <c r="C637" s="27">
        <f t="shared" si="11"/>
        <v>-1.1940299926076895E-3</v>
      </c>
    </row>
    <row r="638" spans="1:3">
      <c r="A638" s="99">
        <v>41291</v>
      </c>
      <c r="B638" s="7">
        <v>820</v>
      </c>
      <c r="C638" s="27">
        <f t="shared" si="11"/>
        <v>-2.0519730231176567E-2</v>
      </c>
    </row>
    <row r="639" spans="1:3">
      <c r="A639" s="99">
        <v>41290</v>
      </c>
      <c r="B639" s="7">
        <v>781</v>
      </c>
      <c r="C639" s="27">
        <f t="shared" si="11"/>
        <v>-4.8729190418612879E-2</v>
      </c>
    </row>
    <row r="640" spans="1:3">
      <c r="A640" s="99">
        <v>41289</v>
      </c>
      <c r="B640" s="7">
        <v>765</v>
      </c>
      <c r="C640" s="27">
        <f t="shared" si="11"/>
        <v>-2.069931601315014E-2</v>
      </c>
    </row>
    <row r="641" spans="1:3">
      <c r="A641" s="99">
        <v>41288</v>
      </c>
      <c r="B641" s="7">
        <v>762</v>
      </c>
      <c r="C641" s="27">
        <f t="shared" si="11"/>
        <v>-3.9292781398895501E-3</v>
      </c>
    </row>
    <row r="642" spans="1:3">
      <c r="A642" s="99">
        <v>41285</v>
      </c>
      <c r="B642" s="7">
        <v>760</v>
      </c>
      <c r="C642" s="27">
        <f t="shared" si="11"/>
        <v>-2.6281224062694691E-3</v>
      </c>
    </row>
    <row r="643" spans="1:3">
      <c r="A643" s="99">
        <v>41284</v>
      </c>
      <c r="B643" s="7">
        <v>751</v>
      </c>
      <c r="C643" s="27">
        <f t="shared" si="11"/>
        <v>-1.1912781516242E-2</v>
      </c>
    </row>
    <row r="644" spans="1:3">
      <c r="A644" s="99">
        <v>41283</v>
      </c>
      <c r="B644" s="7">
        <v>743</v>
      </c>
      <c r="C644" s="27">
        <f t="shared" si="11"/>
        <v>-1.070960704637554E-2</v>
      </c>
    </row>
    <row r="645" spans="1:3">
      <c r="A645" s="99">
        <v>41282</v>
      </c>
      <c r="B645" s="7">
        <v>734</v>
      </c>
      <c r="C645" s="27">
        <f t="shared" ref="C645:C708" si="12">LN(B645/B644)</f>
        <v>-1.2187016103243565E-2</v>
      </c>
    </row>
    <row r="646" spans="1:3">
      <c r="A646" s="99">
        <v>41281</v>
      </c>
      <c r="B646" s="7">
        <v>712</v>
      </c>
      <c r="C646" s="27">
        <f t="shared" si="12"/>
        <v>-3.0431117202539812E-2</v>
      </c>
    </row>
    <row r="647" spans="1:3">
      <c r="A647" s="99">
        <v>41278</v>
      </c>
      <c r="B647" s="7">
        <v>706</v>
      </c>
      <c r="C647" s="27">
        <f t="shared" si="12"/>
        <v>-8.4626739187336538E-3</v>
      </c>
    </row>
    <row r="648" spans="1:3">
      <c r="A648" s="99">
        <v>41277</v>
      </c>
      <c r="B648" s="7">
        <v>700</v>
      </c>
      <c r="C648" s="27">
        <f t="shared" si="12"/>
        <v>-8.5349024498374438E-3</v>
      </c>
    </row>
    <row r="649" spans="1:3">
      <c r="A649" s="99">
        <v>41276</v>
      </c>
      <c r="B649" s="7">
        <v>698</v>
      </c>
      <c r="C649" s="27">
        <f t="shared" si="12"/>
        <v>-2.8612322810322348E-3</v>
      </c>
    </row>
    <row r="650" spans="1:3">
      <c r="A650" s="99">
        <v>41267</v>
      </c>
      <c r="B650" s="7">
        <v>699</v>
      </c>
      <c r="C650" s="27">
        <f t="shared" si="12"/>
        <v>1.4316394714378922E-3</v>
      </c>
    </row>
    <row r="651" spans="1:3">
      <c r="A651" s="99">
        <v>41264</v>
      </c>
      <c r="B651" s="7">
        <v>700</v>
      </c>
      <c r="C651" s="27">
        <f t="shared" si="12"/>
        <v>1.4295928095943715E-3</v>
      </c>
    </row>
    <row r="652" spans="1:3">
      <c r="A652" s="99">
        <v>41263</v>
      </c>
      <c r="B652" s="7">
        <v>708</v>
      </c>
      <c r="C652" s="27">
        <f t="shared" si="12"/>
        <v>1.1363758650315003E-2</v>
      </c>
    </row>
    <row r="653" spans="1:3">
      <c r="A653" s="99">
        <v>41262</v>
      </c>
      <c r="B653" s="7">
        <v>720</v>
      </c>
      <c r="C653" s="27">
        <f t="shared" si="12"/>
        <v>1.6807118316381191E-2</v>
      </c>
    </row>
    <row r="654" spans="1:3">
      <c r="A654" s="99">
        <v>41261</v>
      </c>
      <c r="B654" s="7">
        <v>743</v>
      </c>
      <c r="C654" s="27">
        <f t="shared" si="12"/>
        <v>3.1444832707658278E-2</v>
      </c>
    </row>
    <row r="655" spans="1:3">
      <c r="A655" s="99">
        <v>41260</v>
      </c>
      <c r="B655" s="7">
        <v>766</v>
      </c>
      <c r="C655" s="27">
        <f t="shared" si="12"/>
        <v>3.04861250228321E-2</v>
      </c>
    </row>
    <row r="656" spans="1:3">
      <c r="A656" s="99">
        <v>41257</v>
      </c>
      <c r="B656" s="7">
        <v>784</v>
      </c>
      <c r="C656" s="27">
        <f t="shared" si="12"/>
        <v>2.3226850609816555E-2</v>
      </c>
    </row>
    <row r="657" spans="1:3">
      <c r="A657" s="99">
        <v>41256</v>
      </c>
      <c r="B657" s="7">
        <v>799</v>
      </c>
      <c r="C657" s="27">
        <f t="shared" si="12"/>
        <v>1.8951925415866908E-2</v>
      </c>
    </row>
    <row r="658" spans="1:3">
      <c r="A658" s="99">
        <v>41255</v>
      </c>
      <c r="B658" s="7">
        <v>826</v>
      </c>
      <c r="C658" s="27">
        <f t="shared" si="12"/>
        <v>3.3233827754703349E-2</v>
      </c>
    </row>
    <row r="659" spans="1:3">
      <c r="A659" s="99">
        <v>41254</v>
      </c>
      <c r="B659" s="7">
        <v>900</v>
      </c>
      <c r="C659" s="27">
        <f t="shared" si="12"/>
        <v>8.5799989803332727E-2</v>
      </c>
    </row>
    <row r="660" spans="1:3">
      <c r="A660" s="99">
        <v>41253</v>
      </c>
      <c r="B660" s="7">
        <v>937</v>
      </c>
      <c r="C660" s="27">
        <f t="shared" si="12"/>
        <v>4.0288518914111428E-2</v>
      </c>
    </row>
    <row r="661" spans="1:3">
      <c r="A661" s="99">
        <v>41250</v>
      </c>
      <c r="B661" s="7">
        <v>966</v>
      </c>
      <c r="C661" s="27">
        <f t="shared" si="12"/>
        <v>3.048055197409576E-2</v>
      </c>
    </row>
    <row r="662" spans="1:3">
      <c r="A662" s="99">
        <v>41249</v>
      </c>
      <c r="B662" s="7">
        <v>990</v>
      </c>
      <c r="C662" s="27">
        <f t="shared" si="12"/>
        <v>2.454110891611766E-2</v>
      </c>
    </row>
    <row r="663" spans="1:3">
      <c r="A663" s="99">
        <v>41248</v>
      </c>
      <c r="B663" s="7">
        <v>1022</v>
      </c>
      <c r="C663" s="27">
        <f t="shared" si="12"/>
        <v>3.1811827635014119E-2</v>
      </c>
    </row>
    <row r="664" spans="1:3">
      <c r="A664" s="99">
        <v>41247</v>
      </c>
      <c r="B664" s="7">
        <v>1054</v>
      </c>
      <c r="C664" s="27">
        <f t="shared" si="12"/>
        <v>3.083095833765789E-2</v>
      </c>
    </row>
    <row r="665" spans="1:3">
      <c r="A665" s="99">
        <v>41246</v>
      </c>
      <c r="B665" s="7">
        <v>1077</v>
      </c>
      <c r="C665" s="27">
        <f t="shared" si="12"/>
        <v>2.1586948055080844E-2</v>
      </c>
    </row>
    <row r="666" spans="1:3">
      <c r="A666" s="99">
        <v>41243</v>
      </c>
      <c r="B666" s="7">
        <v>1086</v>
      </c>
      <c r="C666" s="27">
        <f t="shared" si="12"/>
        <v>8.3218233374922779E-3</v>
      </c>
    </row>
    <row r="667" spans="1:3">
      <c r="A667" s="99">
        <v>41242</v>
      </c>
      <c r="B667" s="7">
        <v>1097</v>
      </c>
      <c r="C667" s="27">
        <f t="shared" si="12"/>
        <v>1.0077959781349418E-2</v>
      </c>
    </row>
    <row r="668" spans="1:3">
      <c r="A668" s="99">
        <v>41241</v>
      </c>
      <c r="B668" s="7">
        <v>1104</v>
      </c>
      <c r="C668" s="27">
        <f t="shared" si="12"/>
        <v>6.3607665618104579E-3</v>
      </c>
    </row>
    <row r="669" spans="1:3">
      <c r="A669" s="99">
        <v>41240</v>
      </c>
      <c r="B669" s="7">
        <v>1097</v>
      </c>
      <c r="C669" s="27">
        <f t="shared" si="12"/>
        <v>-6.3607665618103468E-3</v>
      </c>
    </row>
    <row r="670" spans="1:3">
      <c r="A670" s="99">
        <v>41239</v>
      </c>
      <c r="B670" s="7">
        <v>1094</v>
      </c>
      <c r="C670" s="27">
        <f t="shared" si="12"/>
        <v>-2.7384772933036873E-3</v>
      </c>
    </row>
    <row r="671" spans="1:3">
      <c r="A671" s="99">
        <v>41236</v>
      </c>
      <c r="B671" s="7">
        <v>1090</v>
      </c>
      <c r="C671" s="27">
        <f t="shared" si="12"/>
        <v>-3.6630077587371467E-3</v>
      </c>
    </row>
    <row r="672" spans="1:3">
      <c r="A672" s="99">
        <v>41235</v>
      </c>
      <c r="B672" s="7">
        <v>1084</v>
      </c>
      <c r="C672" s="27">
        <f t="shared" si="12"/>
        <v>-5.5197932235978098E-3</v>
      </c>
    </row>
    <row r="673" spans="1:3">
      <c r="A673" s="99">
        <v>41234</v>
      </c>
      <c r="B673" s="7">
        <v>1073</v>
      </c>
      <c r="C673" s="27">
        <f t="shared" si="12"/>
        <v>-1.0199439368893077E-2</v>
      </c>
    </row>
    <row r="674" spans="1:3">
      <c r="A674" s="99">
        <v>41233</v>
      </c>
      <c r="B674" s="7">
        <v>1066</v>
      </c>
      <c r="C674" s="27">
        <f t="shared" si="12"/>
        <v>-6.5451379049086744E-3</v>
      </c>
    </row>
    <row r="675" spans="1:3">
      <c r="A675" s="99">
        <v>41232</v>
      </c>
      <c r="B675" s="7">
        <v>1054</v>
      </c>
      <c r="C675" s="27">
        <f t="shared" si="12"/>
        <v>-1.1320875624482198E-2</v>
      </c>
    </row>
    <row r="676" spans="1:3">
      <c r="A676" s="99">
        <v>41229</v>
      </c>
      <c r="B676" s="7">
        <v>1036</v>
      </c>
      <c r="C676" s="27">
        <f t="shared" si="12"/>
        <v>-1.722530628187928E-2</v>
      </c>
    </row>
    <row r="677" spans="1:3">
      <c r="A677" s="99">
        <v>41228</v>
      </c>
      <c r="B677" s="7">
        <v>1024</v>
      </c>
      <c r="C677" s="27">
        <f t="shared" si="12"/>
        <v>-1.165061721997525E-2</v>
      </c>
    </row>
    <row r="678" spans="1:3">
      <c r="A678" s="99">
        <v>41227</v>
      </c>
      <c r="B678" s="7">
        <v>1011</v>
      </c>
      <c r="C678" s="27">
        <f t="shared" si="12"/>
        <v>-1.2776586578981678E-2</v>
      </c>
    </row>
    <row r="679" spans="1:3">
      <c r="A679" s="99">
        <v>41226</v>
      </c>
      <c r="B679" s="7">
        <v>985</v>
      </c>
      <c r="C679" s="27">
        <f t="shared" si="12"/>
        <v>-2.6053577848382574E-2</v>
      </c>
    </row>
    <row r="680" spans="1:3">
      <c r="A680" s="99">
        <v>41225</v>
      </c>
      <c r="B680" s="7">
        <v>965</v>
      </c>
      <c r="C680" s="27">
        <f t="shared" si="12"/>
        <v>-2.0513539833102903E-2</v>
      </c>
    </row>
    <row r="681" spans="1:3">
      <c r="A681" s="99">
        <v>41222</v>
      </c>
      <c r="B681" s="7">
        <v>940</v>
      </c>
      <c r="C681" s="27">
        <f t="shared" si="12"/>
        <v>-2.6248226074936327E-2</v>
      </c>
    </row>
    <row r="682" spans="1:3">
      <c r="A682" s="99">
        <v>41221</v>
      </c>
      <c r="B682" s="7">
        <v>916</v>
      </c>
      <c r="C682" s="27">
        <f t="shared" si="12"/>
        <v>-2.5863510589919352E-2</v>
      </c>
    </row>
    <row r="683" spans="1:3">
      <c r="A683" s="99">
        <v>41220</v>
      </c>
      <c r="B683" s="7">
        <v>916</v>
      </c>
      <c r="C683" s="27">
        <f t="shared" si="12"/>
        <v>0</v>
      </c>
    </row>
    <row r="684" spans="1:3">
      <c r="A684" s="99">
        <v>41219</v>
      </c>
      <c r="B684" s="7">
        <v>947</v>
      </c>
      <c r="C684" s="27">
        <f t="shared" si="12"/>
        <v>3.3282728511948079E-2</v>
      </c>
    </row>
    <row r="685" spans="1:3">
      <c r="A685" s="99">
        <v>41218</v>
      </c>
      <c r="B685" s="7">
        <v>971</v>
      </c>
      <c r="C685" s="27">
        <f t="shared" si="12"/>
        <v>2.5027375105246649E-2</v>
      </c>
    </row>
    <row r="686" spans="1:3">
      <c r="A686" s="99">
        <v>41215</v>
      </c>
      <c r="B686" s="7">
        <v>986</v>
      </c>
      <c r="C686" s="27">
        <f t="shared" si="12"/>
        <v>1.5329886311310478E-2</v>
      </c>
    </row>
    <row r="687" spans="1:3">
      <c r="A687" s="99">
        <v>41214</v>
      </c>
      <c r="B687" s="7">
        <v>1000</v>
      </c>
      <c r="C687" s="27">
        <f t="shared" si="12"/>
        <v>1.4098924379501675E-2</v>
      </c>
    </row>
    <row r="688" spans="1:3">
      <c r="A688" s="99">
        <v>41213</v>
      </c>
      <c r="B688" s="7">
        <v>1026</v>
      </c>
      <c r="C688" s="27">
        <f t="shared" si="12"/>
        <v>2.5667746748577813E-2</v>
      </c>
    </row>
    <row r="689" spans="1:3">
      <c r="A689" s="99">
        <v>41212</v>
      </c>
      <c r="B689" s="7">
        <v>1043</v>
      </c>
      <c r="C689" s="27">
        <f t="shared" si="12"/>
        <v>1.6433429270057628E-2</v>
      </c>
    </row>
    <row r="690" spans="1:3">
      <c r="A690" s="99">
        <v>41211</v>
      </c>
      <c r="B690" s="7">
        <v>1048</v>
      </c>
      <c r="C690" s="27">
        <f t="shared" si="12"/>
        <v>4.7824098802150983E-3</v>
      </c>
    </row>
    <row r="691" spans="1:3">
      <c r="A691" s="99">
        <v>41208</v>
      </c>
      <c r="B691" s="7">
        <v>1049</v>
      </c>
      <c r="C691" s="27">
        <f t="shared" si="12"/>
        <v>9.5374351530963498E-4</v>
      </c>
    </row>
    <row r="692" spans="1:3">
      <c r="A692" s="99">
        <v>41207</v>
      </c>
      <c r="B692" s="7">
        <v>1051</v>
      </c>
      <c r="C692" s="27">
        <f t="shared" si="12"/>
        <v>1.9047624806538821E-3</v>
      </c>
    </row>
    <row r="693" spans="1:3">
      <c r="A693" s="99">
        <v>41206</v>
      </c>
      <c r="B693" s="7">
        <v>1088</v>
      </c>
      <c r="C693" s="27">
        <f t="shared" si="12"/>
        <v>3.4599056538936863E-2</v>
      </c>
    </row>
    <row r="694" spans="1:3">
      <c r="A694" s="99">
        <v>41205</v>
      </c>
      <c r="B694" s="7">
        <v>1109</v>
      </c>
      <c r="C694" s="27">
        <f t="shared" si="12"/>
        <v>1.9117559934479084E-2</v>
      </c>
    </row>
    <row r="695" spans="1:3">
      <c r="A695" s="99">
        <v>41204</v>
      </c>
      <c r="B695" s="7">
        <v>1037</v>
      </c>
      <c r="C695" s="27">
        <f t="shared" si="12"/>
        <v>-6.7126779120839739E-2</v>
      </c>
    </row>
    <row r="696" spans="1:3">
      <c r="A696" s="99">
        <v>41201</v>
      </c>
      <c r="B696" s="7">
        <v>1010</v>
      </c>
      <c r="C696" s="27">
        <f t="shared" si="12"/>
        <v>-2.6381598394222171E-2</v>
      </c>
    </row>
    <row r="697" spans="1:3">
      <c r="A697" s="99">
        <v>41200</v>
      </c>
      <c r="B697" s="7">
        <v>989</v>
      </c>
      <c r="C697" s="27">
        <f t="shared" si="12"/>
        <v>-2.1011278212593038E-2</v>
      </c>
    </row>
    <row r="698" spans="1:3">
      <c r="A698" s="99">
        <v>41199</v>
      </c>
      <c r="B698" s="7">
        <v>999</v>
      </c>
      <c r="C698" s="27">
        <f t="shared" si="12"/>
        <v>1.006044702584148E-2</v>
      </c>
    </row>
    <row r="699" spans="1:3">
      <c r="A699" s="99">
        <v>41198</v>
      </c>
      <c r="B699" s="7">
        <v>981</v>
      </c>
      <c r="C699" s="27">
        <f t="shared" si="12"/>
        <v>-1.8182319083190474E-2</v>
      </c>
    </row>
    <row r="700" spans="1:3">
      <c r="A700" s="99">
        <v>41197</v>
      </c>
      <c r="B700" s="7">
        <v>941</v>
      </c>
      <c r="C700" s="27">
        <f t="shared" si="12"/>
        <v>-4.1629319979983398E-2</v>
      </c>
    </row>
    <row r="701" spans="1:3">
      <c r="A701" s="99">
        <v>41194</v>
      </c>
      <c r="B701" s="7">
        <v>926</v>
      </c>
      <c r="C701" s="27">
        <f t="shared" si="12"/>
        <v>-1.6068904939200213E-2</v>
      </c>
    </row>
    <row r="702" spans="1:3">
      <c r="A702" s="99">
        <v>41193</v>
      </c>
      <c r="B702" s="7">
        <v>903</v>
      </c>
      <c r="C702" s="27">
        <f t="shared" si="12"/>
        <v>-2.5151681229193944E-2</v>
      </c>
    </row>
    <row r="703" spans="1:3">
      <c r="A703" s="99">
        <v>41192</v>
      </c>
      <c r="B703" s="7">
        <v>875</v>
      </c>
      <c r="C703" s="27">
        <f t="shared" si="12"/>
        <v>-3.1498667059371051E-2</v>
      </c>
    </row>
    <row r="704" spans="1:3">
      <c r="A704" s="99">
        <v>41191</v>
      </c>
      <c r="B704" s="7">
        <v>875</v>
      </c>
      <c r="C704" s="27">
        <f t="shared" si="12"/>
        <v>0</v>
      </c>
    </row>
    <row r="705" spans="1:3">
      <c r="A705" s="99">
        <v>41190</v>
      </c>
      <c r="B705" s="7">
        <v>883</v>
      </c>
      <c r="C705" s="27">
        <f t="shared" si="12"/>
        <v>9.1013142463455612E-3</v>
      </c>
    </row>
    <row r="706" spans="1:3">
      <c r="A706" s="99">
        <v>41187</v>
      </c>
      <c r="B706" s="7">
        <v>875</v>
      </c>
      <c r="C706" s="27">
        <f t="shared" si="12"/>
        <v>-9.1013142463456358E-3</v>
      </c>
    </row>
    <row r="707" spans="1:3">
      <c r="A707" s="99">
        <v>41186</v>
      </c>
      <c r="B707" s="7">
        <v>845</v>
      </c>
      <c r="C707" s="27">
        <f t="shared" si="12"/>
        <v>-3.4887259000440547E-2</v>
      </c>
    </row>
    <row r="708" spans="1:3">
      <c r="A708" s="99">
        <v>41185</v>
      </c>
      <c r="B708" s="7">
        <v>798</v>
      </c>
      <c r="C708" s="27">
        <f t="shared" si="12"/>
        <v>-5.7228029907365051E-2</v>
      </c>
    </row>
    <row r="709" spans="1:3">
      <c r="A709" s="99">
        <v>41184</v>
      </c>
      <c r="B709" s="7">
        <v>778</v>
      </c>
      <c r="C709" s="27">
        <f t="shared" ref="C709:C772" si="13">LN(B709/B708)</f>
        <v>-2.5382073271417161E-2</v>
      </c>
    </row>
    <row r="710" spans="1:3">
      <c r="A710" s="99">
        <v>41183</v>
      </c>
      <c r="B710" s="7">
        <v>777</v>
      </c>
      <c r="C710" s="27">
        <f t="shared" si="13"/>
        <v>-1.2861738107441186E-3</v>
      </c>
    </row>
    <row r="711" spans="1:3">
      <c r="A711" s="99">
        <v>41180</v>
      </c>
      <c r="B711" s="7">
        <v>766</v>
      </c>
      <c r="C711" s="27">
        <f t="shared" si="13"/>
        <v>-1.4258180627056187E-2</v>
      </c>
    </row>
    <row r="712" spans="1:3">
      <c r="A712" s="99">
        <v>41179</v>
      </c>
      <c r="B712" s="7">
        <v>744</v>
      </c>
      <c r="C712" s="27">
        <f t="shared" si="13"/>
        <v>-2.9141134907499467E-2</v>
      </c>
    </row>
    <row r="713" spans="1:3">
      <c r="A713" s="99">
        <v>41178</v>
      </c>
      <c r="B713" s="7">
        <v>752</v>
      </c>
      <c r="C713" s="27">
        <f t="shared" si="13"/>
        <v>1.069528911674795E-2</v>
      </c>
    </row>
    <row r="714" spans="1:3">
      <c r="A714" s="99">
        <v>41177</v>
      </c>
      <c r="B714" s="7">
        <v>763</v>
      </c>
      <c r="C714" s="27">
        <f t="shared" si="13"/>
        <v>1.4521707334617195E-2</v>
      </c>
    </row>
    <row r="715" spans="1:3">
      <c r="A715" s="99">
        <v>41176</v>
      </c>
      <c r="B715" s="7">
        <v>772</v>
      </c>
      <c r="C715" s="27">
        <f t="shared" si="13"/>
        <v>1.1726518740319158E-2</v>
      </c>
    </row>
    <row r="716" spans="1:3">
      <c r="A716" s="99">
        <v>41173</v>
      </c>
      <c r="B716" s="7">
        <v>774</v>
      </c>
      <c r="C716" s="27">
        <f t="shared" si="13"/>
        <v>2.5873235649509544E-3</v>
      </c>
    </row>
    <row r="717" spans="1:3">
      <c r="A717" s="99">
        <v>41172</v>
      </c>
      <c r="B717" s="7">
        <v>755</v>
      </c>
      <c r="C717" s="27">
        <f t="shared" si="13"/>
        <v>-2.4854124340702381E-2</v>
      </c>
    </row>
    <row r="718" spans="1:3">
      <c r="A718" s="99">
        <v>41171</v>
      </c>
      <c r="B718" s="7">
        <v>722</v>
      </c>
      <c r="C718" s="27">
        <f t="shared" si="13"/>
        <v>-4.4692610356198495E-2</v>
      </c>
    </row>
    <row r="719" spans="1:3">
      <c r="A719" s="99">
        <v>41170</v>
      </c>
      <c r="B719" s="7">
        <v>697</v>
      </c>
      <c r="C719" s="27">
        <f t="shared" si="13"/>
        <v>-3.5239728132302348E-2</v>
      </c>
    </row>
    <row r="720" spans="1:3">
      <c r="A720" s="99">
        <v>41169</v>
      </c>
      <c r="B720" s="7">
        <v>663</v>
      </c>
      <c r="C720" s="27">
        <f t="shared" si="13"/>
        <v>-5.0010420574661422E-2</v>
      </c>
    </row>
    <row r="721" spans="1:3">
      <c r="A721" s="99">
        <v>41166</v>
      </c>
      <c r="B721" s="7">
        <v>662</v>
      </c>
      <c r="C721" s="27">
        <f t="shared" si="13"/>
        <v>-1.509434248854292E-3</v>
      </c>
    </row>
    <row r="722" spans="1:3">
      <c r="A722" s="99">
        <v>41165</v>
      </c>
      <c r="B722" s="7">
        <v>663</v>
      </c>
      <c r="C722" s="27">
        <f t="shared" si="13"/>
        <v>1.5094342488543404E-3</v>
      </c>
    </row>
    <row r="723" spans="1:3">
      <c r="A723" s="99">
        <v>41164</v>
      </c>
      <c r="B723" s="7">
        <v>661</v>
      </c>
      <c r="C723" s="27">
        <f t="shared" si="13"/>
        <v>-3.0211503341762112E-3</v>
      </c>
    </row>
    <row r="724" spans="1:3">
      <c r="A724" s="99">
        <v>41163</v>
      </c>
      <c r="B724" s="7">
        <v>662</v>
      </c>
      <c r="C724" s="27">
        <f t="shared" si="13"/>
        <v>1.5117160853219392E-3</v>
      </c>
    </row>
    <row r="725" spans="1:3">
      <c r="A725" s="99">
        <v>41162</v>
      </c>
      <c r="B725" s="7">
        <v>666</v>
      </c>
      <c r="C725" s="27">
        <f t="shared" si="13"/>
        <v>6.0241146033808762E-3</v>
      </c>
    </row>
    <row r="726" spans="1:3">
      <c r="A726" s="99">
        <v>41159</v>
      </c>
      <c r="B726" s="7">
        <v>669</v>
      </c>
      <c r="C726" s="27">
        <f t="shared" si="13"/>
        <v>4.4943895878392674E-3</v>
      </c>
    </row>
    <row r="727" spans="1:3">
      <c r="A727" s="99">
        <v>41158</v>
      </c>
      <c r="B727" s="7">
        <v>675</v>
      </c>
      <c r="C727" s="27">
        <f t="shared" si="13"/>
        <v>8.9286307443013982E-3</v>
      </c>
    </row>
    <row r="728" spans="1:3">
      <c r="A728" s="99">
        <v>41157</v>
      </c>
      <c r="B728" s="7">
        <v>684</v>
      </c>
      <c r="C728" s="27">
        <f t="shared" si="13"/>
        <v>1.3245226750020723E-2</v>
      </c>
    </row>
    <row r="729" spans="1:3">
      <c r="A729" s="99">
        <v>41156</v>
      </c>
      <c r="B729" s="7">
        <v>693</v>
      </c>
      <c r="C729" s="27">
        <f t="shared" si="13"/>
        <v>1.3072081567352701E-2</v>
      </c>
    </row>
    <row r="730" spans="1:3">
      <c r="A730" s="99">
        <v>41155</v>
      </c>
      <c r="B730" s="7">
        <v>698</v>
      </c>
      <c r="C730" s="27">
        <f t="shared" si="13"/>
        <v>7.1891035724692557E-3</v>
      </c>
    </row>
    <row r="731" spans="1:3">
      <c r="A731" s="99">
        <v>41152</v>
      </c>
      <c r="B731" s="7">
        <v>703</v>
      </c>
      <c r="C731" s="27">
        <f t="shared" si="13"/>
        <v>7.1377890482925274E-3</v>
      </c>
    </row>
    <row r="732" spans="1:3">
      <c r="A732" s="99">
        <v>41151</v>
      </c>
      <c r="B732" s="7">
        <v>707</v>
      </c>
      <c r="C732" s="27">
        <f t="shared" si="13"/>
        <v>5.6737740859078749E-3</v>
      </c>
    </row>
    <row r="733" spans="1:3">
      <c r="A733" s="99">
        <v>41150</v>
      </c>
      <c r="B733" s="7">
        <v>718</v>
      </c>
      <c r="C733" s="27">
        <f t="shared" si="13"/>
        <v>1.5438903151651409E-2</v>
      </c>
    </row>
    <row r="734" spans="1:3">
      <c r="A734" s="99">
        <v>41149</v>
      </c>
      <c r="B734" s="7">
        <v>724</v>
      </c>
      <c r="C734" s="27">
        <f t="shared" si="13"/>
        <v>8.3218233374922779E-3</v>
      </c>
    </row>
    <row r="735" spans="1:3">
      <c r="A735" s="99">
        <v>41145</v>
      </c>
      <c r="B735" s="7">
        <v>717</v>
      </c>
      <c r="C735" s="27">
        <f t="shared" si="13"/>
        <v>-9.7155517860960106E-3</v>
      </c>
    </row>
    <row r="736" spans="1:3">
      <c r="A736" s="99">
        <v>41144</v>
      </c>
      <c r="B736" s="7">
        <v>715</v>
      </c>
      <c r="C736" s="27">
        <f t="shared" si="13"/>
        <v>-2.7932979056127108E-3</v>
      </c>
    </row>
    <row r="737" spans="1:3">
      <c r="A737" s="99">
        <v>41143</v>
      </c>
      <c r="B737" s="7">
        <v>712</v>
      </c>
      <c r="C737" s="27">
        <f t="shared" si="13"/>
        <v>-4.2046312820319242E-3</v>
      </c>
    </row>
    <row r="738" spans="1:3">
      <c r="A738" s="99">
        <v>41142</v>
      </c>
      <c r="B738" s="7">
        <v>709</v>
      </c>
      <c r="C738" s="27">
        <f t="shared" si="13"/>
        <v>-4.2223848798482498E-3</v>
      </c>
    </row>
    <row r="739" spans="1:3">
      <c r="A739" s="99">
        <v>41141</v>
      </c>
      <c r="B739" s="7">
        <v>711</v>
      </c>
      <c r="C739" s="27">
        <f t="shared" si="13"/>
        <v>2.8169032711133734E-3</v>
      </c>
    </row>
    <row r="740" spans="1:3">
      <c r="A740" s="99">
        <v>41138</v>
      </c>
      <c r="B740" s="7">
        <v>714</v>
      </c>
      <c r="C740" s="27">
        <f t="shared" si="13"/>
        <v>4.2105325363434578E-3</v>
      </c>
    </row>
    <row r="741" spans="1:3">
      <c r="A741" s="99">
        <v>41137</v>
      </c>
      <c r="B741" s="7">
        <v>720</v>
      </c>
      <c r="C741" s="27">
        <f t="shared" si="13"/>
        <v>8.3682496705165792E-3</v>
      </c>
    </row>
    <row r="742" spans="1:3">
      <c r="A742" s="99">
        <v>41136</v>
      </c>
      <c r="B742" s="7">
        <v>728</v>
      </c>
      <c r="C742" s="27">
        <f t="shared" si="13"/>
        <v>1.1049836186584935E-2</v>
      </c>
    </row>
    <row r="743" spans="1:3">
      <c r="A743" s="99">
        <v>41135</v>
      </c>
      <c r="B743" s="7">
        <v>750</v>
      </c>
      <c r="C743" s="27">
        <f t="shared" si="13"/>
        <v>2.977215833367005E-2</v>
      </c>
    </row>
    <row r="744" spans="1:3">
      <c r="A744" s="99">
        <v>41134</v>
      </c>
      <c r="B744" s="7">
        <v>764</v>
      </c>
      <c r="C744" s="27">
        <f t="shared" si="13"/>
        <v>1.8494582636164311E-2</v>
      </c>
    </row>
    <row r="745" spans="1:3">
      <c r="A745" s="99">
        <v>41131</v>
      </c>
      <c r="B745" s="7">
        <v>774</v>
      </c>
      <c r="C745" s="27">
        <f t="shared" si="13"/>
        <v>1.3004084423206609E-2</v>
      </c>
    </row>
    <row r="746" spans="1:3">
      <c r="A746" s="99">
        <v>41130</v>
      </c>
      <c r="B746" s="7">
        <v>790</v>
      </c>
      <c r="C746" s="27">
        <f t="shared" si="13"/>
        <v>2.0461071871340025E-2</v>
      </c>
    </row>
    <row r="747" spans="1:3">
      <c r="A747" s="99">
        <v>41129</v>
      </c>
      <c r="B747" s="7">
        <v>812</v>
      </c>
      <c r="C747" s="27">
        <f t="shared" si="13"/>
        <v>2.7467394700610701E-2</v>
      </c>
    </row>
    <row r="748" spans="1:3">
      <c r="A748" s="99">
        <v>41128</v>
      </c>
      <c r="B748" s="7">
        <v>836</v>
      </c>
      <c r="C748" s="27">
        <f t="shared" si="13"/>
        <v>2.9128272923023637E-2</v>
      </c>
    </row>
    <row r="749" spans="1:3">
      <c r="A749" s="99">
        <v>41127</v>
      </c>
      <c r="B749" s="7">
        <v>843</v>
      </c>
      <c r="C749" s="27">
        <f t="shared" si="13"/>
        <v>8.3383449171538487E-3</v>
      </c>
    </row>
    <row r="750" spans="1:3">
      <c r="A750" s="99">
        <v>41124</v>
      </c>
      <c r="B750" s="7">
        <v>852</v>
      </c>
      <c r="C750" s="27">
        <f t="shared" si="13"/>
        <v>1.0619568827460351E-2</v>
      </c>
    </row>
    <row r="751" spans="1:3">
      <c r="A751" s="99">
        <v>41123</v>
      </c>
      <c r="B751" s="7">
        <v>861</v>
      </c>
      <c r="C751" s="27">
        <f t="shared" si="13"/>
        <v>1.0507977598415165E-2</v>
      </c>
    </row>
    <row r="752" spans="1:3">
      <c r="A752" s="99">
        <v>41122</v>
      </c>
      <c r="B752" s="7">
        <v>878</v>
      </c>
      <c r="C752" s="27">
        <f t="shared" si="13"/>
        <v>1.9552089207385919E-2</v>
      </c>
    </row>
    <row r="753" spans="1:3">
      <c r="A753" s="99">
        <v>41121</v>
      </c>
      <c r="B753" s="7">
        <v>897</v>
      </c>
      <c r="C753" s="27">
        <f t="shared" si="13"/>
        <v>2.1409268423679493E-2</v>
      </c>
    </row>
    <row r="754" spans="1:3">
      <c r="A754" s="99">
        <v>41120</v>
      </c>
      <c r="B754" s="7">
        <v>915</v>
      </c>
      <c r="C754" s="27">
        <f t="shared" si="13"/>
        <v>1.9868203216725184E-2</v>
      </c>
    </row>
    <row r="755" spans="1:3">
      <c r="A755" s="99">
        <v>41117</v>
      </c>
      <c r="B755" s="7">
        <v>933</v>
      </c>
      <c r="C755" s="27">
        <f t="shared" si="13"/>
        <v>1.9481135571822489E-2</v>
      </c>
    </row>
    <row r="756" spans="1:3">
      <c r="A756" s="99">
        <v>41116</v>
      </c>
      <c r="B756" s="7">
        <v>958</v>
      </c>
      <c r="C756" s="27">
        <f t="shared" si="13"/>
        <v>2.6442577123516747E-2</v>
      </c>
    </row>
    <row r="757" spans="1:3">
      <c r="A757" s="99">
        <v>41115</v>
      </c>
      <c r="B757" s="7">
        <v>982</v>
      </c>
      <c r="C757" s="27">
        <f t="shared" si="13"/>
        <v>2.4743530383605366E-2</v>
      </c>
    </row>
    <row r="758" spans="1:3">
      <c r="A758" s="99">
        <v>41114</v>
      </c>
      <c r="B758" s="7">
        <v>1003</v>
      </c>
      <c r="C758" s="27">
        <f t="shared" si="13"/>
        <v>2.1159479607469705E-2</v>
      </c>
    </row>
    <row r="759" spans="1:3">
      <c r="A759" s="99">
        <v>41113</v>
      </c>
      <c r="B759" s="7">
        <v>1022</v>
      </c>
      <c r="C759" s="27">
        <f t="shared" si="13"/>
        <v>1.876598280171415E-2</v>
      </c>
    </row>
    <row r="760" spans="1:3">
      <c r="A760" s="99">
        <v>41110</v>
      </c>
      <c r="B760" s="7">
        <v>1037</v>
      </c>
      <c r="C760" s="27">
        <f t="shared" si="13"/>
        <v>1.4570437465877611E-2</v>
      </c>
    </row>
    <row r="761" spans="1:3">
      <c r="A761" s="99">
        <v>41109</v>
      </c>
      <c r="B761" s="7">
        <v>1053</v>
      </c>
      <c r="C761" s="27">
        <f t="shared" si="13"/>
        <v>1.531130390444815E-2</v>
      </c>
    </row>
    <row r="762" spans="1:3">
      <c r="A762" s="99">
        <v>41108</v>
      </c>
      <c r="B762" s="7">
        <v>1074</v>
      </c>
      <c r="C762" s="27">
        <f t="shared" si="13"/>
        <v>1.9746762934834499E-2</v>
      </c>
    </row>
    <row r="763" spans="1:3">
      <c r="A763" s="99">
        <v>41107</v>
      </c>
      <c r="B763" s="7">
        <v>1093</v>
      </c>
      <c r="C763" s="27">
        <f t="shared" si="13"/>
        <v>1.7536213107728571E-2</v>
      </c>
    </row>
    <row r="764" spans="1:3">
      <c r="A764" s="99">
        <v>41106</v>
      </c>
      <c r="B764" s="7">
        <v>1102</v>
      </c>
      <c r="C764" s="27">
        <f t="shared" si="13"/>
        <v>8.2005015363211878E-3</v>
      </c>
    </row>
    <row r="765" spans="1:3">
      <c r="A765" s="99">
        <v>41103</v>
      </c>
      <c r="B765" s="7">
        <v>1110</v>
      </c>
      <c r="C765" s="27">
        <f t="shared" si="13"/>
        <v>7.2333045935200607E-3</v>
      </c>
    </row>
    <row r="766" spans="1:3">
      <c r="A766" s="99">
        <v>41102</v>
      </c>
      <c r="B766" s="7">
        <v>1121</v>
      </c>
      <c r="C766" s="27">
        <f t="shared" si="13"/>
        <v>9.86112876577999E-3</v>
      </c>
    </row>
    <row r="767" spans="1:3">
      <c r="A767" s="99">
        <v>41101</v>
      </c>
      <c r="B767" s="7">
        <v>1146</v>
      </c>
      <c r="C767" s="27">
        <f t="shared" si="13"/>
        <v>2.2056474202524927E-2</v>
      </c>
    </row>
    <row r="768" spans="1:3">
      <c r="A768" s="99">
        <v>41100</v>
      </c>
      <c r="B768" s="7">
        <v>1160</v>
      </c>
      <c r="C768" s="27">
        <f t="shared" si="13"/>
        <v>1.2142386825725561E-2</v>
      </c>
    </row>
    <row r="769" spans="1:3">
      <c r="A769" s="99">
        <v>41099</v>
      </c>
      <c r="B769" s="7">
        <v>1162</v>
      </c>
      <c r="C769" s="27">
        <f t="shared" si="13"/>
        <v>1.722653311446156E-3</v>
      </c>
    </row>
    <row r="770" spans="1:3">
      <c r="A770" s="99">
        <v>41096</v>
      </c>
      <c r="B770" s="7">
        <v>1157</v>
      </c>
      <c r="C770" s="27">
        <f t="shared" si="13"/>
        <v>-4.3122102181799536E-3</v>
      </c>
    </row>
    <row r="771" spans="1:3">
      <c r="A771" s="99">
        <v>41095</v>
      </c>
      <c r="B771" s="7">
        <v>1138</v>
      </c>
      <c r="C771" s="27">
        <f t="shared" si="13"/>
        <v>-1.6558112507400323E-2</v>
      </c>
    </row>
    <row r="772" spans="1:3">
      <c r="A772" s="99">
        <v>41094</v>
      </c>
      <c r="B772" s="7">
        <v>1103</v>
      </c>
      <c r="C772" s="27">
        <f t="shared" si="13"/>
        <v>-3.1238595432773703E-2</v>
      </c>
    </row>
    <row r="773" spans="1:3">
      <c r="A773" s="99">
        <v>41093</v>
      </c>
      <c r="B773" s="7">
        <v>1063</v>
      </c>
      <c r="C773" s="27">
        <f t="shared" ref="C773:C836" si="14">LN(B773/B772)</f>
        <v>-3.6938640911554514E-2</v>
      </c>
    </row>
    <row r="774" spans="1:3">
      <c r="A774" s="99">
        <v>41092</v>
      </c>
      <c r="B774" s="7">
        <v>1013</v>
      </c>
      <c r="C774" s="27">
        <f t="shared" si="14"/>
        <v>-4.8178874093264601E-2</v>
      </c>
    </row>
    <row r="775" spans="1:3">
      <c r="A775" s="99">
        <v>41089</v>
      </c>
      <c r="B775" s="7">
        <v>1004</v>
      </c>
      <c r="C775" s="27">
        <f t="shared" si="14"/>
        <v>-8.9242039970088907E-3</v>
      </c>
    </row>
    <row r="776" spans="1:3">
      <c r="A776" s="99">
        <v>41088</v>
      </c>
      <c r="B776" s="7">
        <v>994</v>
      </c>
      <c r="C776" s="27">
        <f t="shared" si="14"/>
        <v>-1.001009359510046E-2</v>
      </c>
    </row>
    <row r="777" spans="1:3">
      <c r="A777" s="99">
        <v>41087</v>
      </c>
      <c r="B777" s="7">
        <v>988</v>
      </c>
      <c r="C777" s="27">
        <f t="shared" si="14"/>
        <v>-6.0545089087062605E-3</v>
      </c>
    </row>
    <row r="778" spans="1:3">
      <c r="A778" s="99">
        <v>41086</v>
      </c>
      <c r="B778" s="7">
        <v>981</v>
      </c>
      <c r="C778" s="27">
        <f t="shared" si="14"/>
        <v>-7.1102381825047713E-3</v>
      </c>
    </row>
    <row r="779" spans="1:3">
      <c r="A779" s="99">
        <v>41085</v>
      </c>
      <c r="B779" s="7">
        <v>978</v>
      </c>
      <c r="C779" s="27">
        <f t="shared" si="14"/>
        <v>-3.0627895305457668E-3</v>
      </c>
    </row>
    <row r="780" spans="1:3">
      <c r="A780" s="99">
        <v>41082</v>
      </c>
      <c r="B780" s="7">
        <v>978</v>
      </c>
      <c r="C780" s="27">
        <f t="shared" si="14"/>
        <v>0</v>
      </c>
    </row>
    <row r="781" spans="1:3">
      <c r="A781" s="99">
        <v>41081</v>
      </c>
      <c r="B781" s="7">
        <v>978</v>
      </c>
      <c r="C781" s="27">
        <f t="shared" si="14"/>
        <v>0</v>
      </c>
    </row>
    <row r="782" spans="1:3">
      <c r="A782" s="99">
        <v>41080</v>
      </c>
      <c r="B782" s="7">
        <v>972</v>
      </c>
      <c r="C782" s="27">
        <f t="shared" si="14"/>
        <v>-6.1538655743782235E-3</v>
      </c>
    </row>
    <row r="783" spans="1:3">
      <c r="A783" s="99">
        <v>41079</v>
      </c>
      <c r="B783" s="7">
        <v>954</v>
      </c>
      <c r="C783" s="27">
        <f t="shared" si="14"/>
        <v>-1.8692133012152522E-2</v>
      </c>
    </row>
    <row r="784" spans="1:3">
      <c r="A784" s="99">
        <v>41078</v>
      </c>
      <c r="B784" s="7">
        <v>938</v>
      </c>
      <c r="C784" s="27">
        <f t="shared" si="14"/>
        <v>-1.691372244206181E-2</v>
      </c>
    </row>
    <row r="785" spans="1:3">
      <c r="A785" s="99">
        <v>41075</v>
      </c>
      <c r="B785" s="7">
        <v>924</v>
      </c>
      <c r="C785" s="27">
        <f t="shared" si="14"/>
        <v>-1.5037877364540559E-2</v>
      </c>
    </row>
    <row r="786" spans="1:3">
      <c r="A786" s="99">
        <v>41074</v>
      </c>
      <c r="B786" s="7">
        <v>912</v>
      </c>
      <c r="C786" s="27">
        <f t="shared" si="14"/>
        <v>-1.3072081567352775E-2</v>
      </c>
    </row>
    <row r="787" spans="1:3">
      <c r="A787" s="99">
        <v>41073</v>
      </c>
      <c r="B787" s="7">
        <v>902</v>
      </c>
      <c r="C787" s="27">
        <f t="shared" si="14"/>
        <v>-1.102547001170771E-2</v>
      </c>
    </row>
    <row r="788" spans="1:3">
      <c r="A788" s="99">
        <v>41072</v>
      </c>
      <c r="B788" s="7">
        <v>893</v>
      </c>
      <c r="C788" s="27">
        <f t="shared" si="14"/>
        <v>-1.002793918612464E-2</v>
      </c>
    </row>
    <row r="789" spans="1:3">
      <c r="A789" s="99">
        <v>41071</v>
      </c>
      <c r="B789" s="7">
        <v>884</v>
      </c>
      <c r="C789" s="27">
        <f t="shared" si="14"/>
        <v>-1.0129518238855603E-2</v>
      </c>
    </row>
    <row r="790" spans="1:3">
      <c r="A790" s="99">
        <v>41068</v>
      </c>
      <c r="B790" s="7">
        <v>877</v>
      </c>
      <c r="C790" s="27">
        <f t="shared" si="14"/>
        <v>-7.9500702654603673E-3</v>
      </c>
    </row>
    <row r="791" spans="1:3">
      <c r="A791" s="99">
        <v>41067</v>
      </c>
      <c r="B791" s="7">
        <v>872</v>
      </c>
      <c r="C791" s="27">
        <f t="shared" si="14"/>
        <v>-5.7175684632034081E-3</v>
      </c>
    </row>
    <row r="792" spans="1:3">
      <c r="A792" s="99">
        <v>41066</v>
      </c>
      <c r="B792" s="7">
        <v>878</v>
      </c>
      <c r="C792" s="27">
        <f t="shared" si="14"/>
        <v>6.8571697261370452E-3</v>
      </c>
    </row>
    <row r="793" spans="1:3">
      <c r="A793" s="99">
        <v>41061</v>
      </c>
      <c r="B793" s="7">
        <v>904</v>
      </c>
      <c r="C793" s="27">
        <f t="shared" si="14"/>
        <v>2.9182766757059917E-2</v>
      </c>
    </row>
    <row r="794" spans="1:3">
      <c r="A794" s="99">
        <v>41060</v>
      </c>
      <c r="B794" s="7">
        <v>923</v>
      </c>
      <c r="C794" s="27">
        <f t="shared" si="14"/>
        <v>2.0799874110675555E-2</v>
      </c>
    </row>
    <row r="795" spans="1:3">
      <c r="A795" s="99">
        <v>41059</v>
      </c>
      <c r="B795" s="7">
        <v>950</v>
      </c>
      <c r="C795" s="27">
        <f t="shared" si="14"/>
        <v>2.883275009173444E-2</v>
      </c>
    </row>
    <row r="796" spans="1:3">
      <c r="A796" s="99">
        <v>41058</v>
      </c>
      <c r="B796" s="7">
        <v>986</v>
      </c>
      <c r="C796" s="27">
        <f t="shared" si="14"/>
        <v>3.7194370008048844E-2</v>
      </c>
    </row>
    <row r="797" spans="1:3">
      <c r="A797" s="99">
        <v>41057</v>
      </c>
      <c r="B797" s="7">
        <v>1012</v>
      </c>
      <c r="C797" s="27">
        <f t="shared" si="14"/>
        <v>2.6027495244775451E-2</v>
      </c>
    </row>
    <row r="798" spans="1:3">
      <c r="A798" s="99">
        <v>41054</v>
      </c>
      <c r="B798" s="7">
        <v>1034</v>
      </c>
      <c r="C798" s="27">
        <f t="shared" si="14"/>
        <v>2.1506205220963682E-2</v>
      </c>
    </row>
    <row r="799" spans="1:3">
      <c r="A799" s="99">
        <v>41053</v>
      </c>
      <c r="B799" s="7">
        <v>1058</v>
      </c>
      <c r="C799" s="27">
        <f t="shared" si="14"/>
        <v>2.2945557349870322E-2</v>
      </c>
    </row>
    <row r="800" spans="1:3">
      <c r="A800" s="99">
        <v>41052</v>
      </c>
      <c r="B800" s="7">
        <v>1100</v>
      </c>
      <c r="C800" s="27">
        <f t="shared" si="14"/>
        <v>3.8929846368217155E-2</v>
      </c>
    </row>
    <row r="801" spans="1:3">
      <c r="A801" s="99">
        <v>41051</v>
      </c>
      <c r="B801" s="7">
        <v>1127</v>
      </c>
      <c r="C801" s="27">
        <f t="shared" si="14"/>
        <v>2.4249055253314489E-2</v>
      </c>
    </row>
    <row r="802" spans="1:3">
      <c r="A802" s="99">
        <v>41050</v>
      </c>
      <c r="B802" s="7">
        <v>1141</v>
      </c>
      <c r="C802" s="27">
        <f t="shared" si="14"/>
        <v>1.2345835822299362E-2</v>
      </c>
    </row>
    <row r="803" spans="1:3">
      <c r="A803" s="99">
        <v>41047</v>
      </c>
      <c r="B803" s="7">
        <v>1141</v>
      </c>
      <c r="C803" s="27">
        <f t="shared" si="14"/>
        <v>0</v>
      </c>
    </row>
    <row r="804" spans="1:3">
      <c r="A804" s="99">
        <v>41046</v>
      </c>
      <c r="B804" s="7">
        <v>1137</v>
      </c>
      <c r="C804" s="27">
        <f t="shared" si="14"/>
        <v>-3.5118561115395478E-3</v>
      </c>
    </row>
    <row r="805" spans="1:3">
      <c r="A805" s="99">
        <v>41045</v>
      </c>
      <c r="B805" s="7">
        <v>1137</v>
      </c>
      <c r="C805" s="27">
        <f t="shared" si="14"/>
        <v>0</v>
      </c>
    </row>
    <row r="806" spans="1:3">
      <c r="A806" s="99">
        <v>41044</v>
      </c>
      <c r="B806" s="7">
        <v>1130</v>
      </c>
      <c r="C806" s="27">
        <f t="shared" si="14"/>
        <v>-6.1755820441497626E-3</v>
      </c>
    </row>
    <row r="807" spans="1:3">
      <c r="A807" s="99">
        <v>41043</v>
      </c>
      <c r="B807" s="7">
        <v>1132</v>
      </c>
      <c r="C807" s="27">
        <f t="shared" si="14"/>
        <v>1.7683470567419492E-3</v>
      </c>
    </row>
    <row r="808" spans="1:3">
      <c r="A808" s="99">
        <v>41040</v>
      </c>
      <c r="B808" s="7">
        <v>1138</v>
      </c>
      <c r="C808" s="27">
        <f t="shared" si="14"/>
        <v>5.2863559231480246E-3</v>
      </c>
    </row>
    <row r="809" spans="1:3">
      <c r="A809" s="99">
        <v>41039</v>
      </c>
      <c r="B809" s="7">
        <v>1146</v>
      </c>
      <c r="C809" s="27">
        <f t="shared" si="14"/>
        <v>7.0052825884085925E-3</v>
      </c>
    </row>
    <row r="810" spans="1:3">
      <c r="A810" s="99">
        <v>41038</v>
      </c>
      <c r="B810" s="7">
        <v>1156</v>
      </c>
      <c r="C810" s="27">
        <f t="shared" si="14"/>
        <v>8.6881519576378231E-3</v>
      </c>
    </row>
    <row r="811" spans="1:3">
      <c r="A811" s="99">
        <v>41037</v>
      </c>
      <c r="B811" s="7">
        <v>1165</v>
      </c>
      <c r="C811" s="27">
        <f t="shared" si="14"/>
        <v>7.7553167674782241E-3</v>
      </c>
    </row>
    <row r="812" spans="1:3">
      <c r="A812" s="99">
        <v>41033</v>
      </c>
      <c r="B812" s="7">
        <v>1157</v>
      </c>
      <c r="C812" s="27">
        <f t="shared" si="14"/>
        <v>-6.8906388061244156E-3</v>
      </c>
    </row>
    <row r="813" spans="1:3">
      <c r="A813" s="99">
        <v>41032</v>
      </c>
      <c r="B813" s="7">
        <v>1157</v>
      </c>
      <c r="C813" s="27">
        <f t="shared" si="14"/>
        <v>0</v>
      </c>
    </row>
    <row r="814" spans="1:3">
      <c r="A814" s="99">
        <v>41031</v>
      </c>
      <c r="B814" s="7">
        <v>1149</v>
      </c>
      <c r="C814" s="27">
        <f t="shared" si="14"/>
        <v>-6.9384493449208672E-3</v>
      </c>
    </row>
    <row r="815" spans="1:3">
      <c r="A815" s="99">
        <v>41030</v>
      </c>
      <c r="B815" s="7">
        <v>1152</v>
      </c>
      <c r="C815" s="27">
        <f t="shared" si="14"/>
        <v>2.6075634070807695E-3</v>
      </c>
    </row>
    <row r="816" spans="1:3">
      <c r="A816" s="99">
        <v>41029</v>
      </c>
      <c r="B816" s="7">
        <v>1155</v>
      </c>
      <c r="C816" s="27">
        <f t="shared" si="14"/>
        <v>2.6007817000574403E-3</v>
      </c>
    </row>
    <row r="817" spans="1:3">
      <c r="A817" s="99">
        <v>41026</v>
      </c>
      <c r="B817" s="7">
        <v>1156</v>
      </c>
      <c r="C817" s="27">
        <f t="shared" si="14"/>
        <v>8.6542627642890145E-4</v>
      </c>
    </row>
    <row r="818" spans="1:3">
      <c r="A818" s="99">
        <v>41025</v>
      </c>
      <c r="B818" s="7">
        <v>1148</v>
      </c>
      <c r="C818" s="27">
        <f t="shared" si="14"/>
        <v>-6.9444723528110461E-3</v>
      </c>
    </row>
    <row r="819" spans="1:3">
      <c r="A819" s="99">
        <v>41024</v>
      </c>
      <c r="B819" s="7">
        <v>1137</v>
      </c>
      <c r="C819" s="27">
        <f t="shared" si="14"/>
        <v>-9.6280831289756643E-3</v>
      </c>
    </row>
    <row r="820" spans="1:3">
      <c r="A820" s="99">
        <v>41023</v>
      </c>
      <c r="B820" s="7">
        <v>1116</v>
      </c>
      <c r="C820" s="27">
        <f t="shared" si="14"/>
        <v>-1.8642350809279829E-2</v>
      </c>
    </row>
    <row r="821" spans="1:3">
      <c r="A821" s="99">
        <v>41022</v>
      </c>
      <c r="B821" s="7">
        <v>1090</v>
      </c>
      <c r="C821" s="27">
        <f t="shared" si="14"/>
        <v>-2.3573167718066917E-2</v>
      </c>
    </row>
    <row r="822" spans="1:3">
      <c r="A822" s="99">
        <v>41019</v>
      </c>
      <c r="B822" s="7">
        <v>1067</v>
      </c>
      <c r="C822" s="27">
        <f t="shared" si="14"/>
        <v>-2.1326723921436048E-2</v>
      </c>
    </row>
    <row r="823" spans="1:3">
      <c r="A823" s="99">
        <v>41018</v>
      </c>
      <c r="B823" s="7">
        <v>1028</v>
      </c>
      <c r="C823" s="27">
        <f t="shared" si="14"/>
        <v>-3.7235805286642984E-2</v>
      </c>
    </row>
    <row r="824" spans="1:3">
      <c r="A824" s="99">
        <v>41017</v>
      </c>
      <c r="B824" s="7">
        <v>1006</v>
      </c>
      <c r="C824" s="27">
        <f t="shared" si="14"/>
        <v>-2.1633095355425937E-2</v>
      </c>
    </row>
    <row r="825" spans="1:3">
      <c r="A825" s="99">
        <v>41016</v>
      </c>
      <c r="B825" s="7">
        <v>989</v>
      </c>
      <c r="C825" s="27">
        <f t="shared" si="14"/>
        <v>-1.7043019036972452E-2</v>
      </c>
    </row>
    <row r="826" spans="1:3">
      <c r="A826" s="99">
        <v>41015</v>
      </c>
      <c r="B826" s="7">
        <v>975</v>
      </c>
      <c r="C826" s="27">
        <f t="shared" si="14"/>
        <v>-1.4256860624864977E-2</v>
      </c>
    </row>
    <row r="827" spans="1:3">
      <c r="A827" s="99">
        <v>41012</v>
      </c>
      <c r="B827" s="7">
        <v>972</v>
      </c>
      <c r="C827" s="27">
        <f t="shared" si="14"/>
        <v>-3.0816665374081122E-3</v>
      </c>
    </row>
    <row r="828" spans="1:3">
      <c r="A828" s="99">
        <v>41011</v>
      </c>
      <c r="B828" s="7">
        <v>960</v>
      </c>
      <c r="C828" s="27">
        <f t="shared" si="14"/>
        <v>-1.2422519998557209E-2</v>
      </c>
    </row>
    <row r="829" spans="1:3">
      <c r="A829" s="99">
        <v>41010</v>
      </c>
      <c r="B829" s="7">
        <v>944</v>
      </c>
      <c r="C829" s="27">
        <f t="shared" si="14"/>
        <v>-1.6807118316381289E-2</v>
      </c>
    </row>
    <row r="830" spans="1:3">
      <c r="A830" s="99">
        <v>41009</v>
      </c>
      <c r="B830" s="7">
        <v>928</v>
      </c>
      <c r="C830" s="27">
        <f t="shared" si="14"/>
        <v>-1.7094433359300068E-2</v>
      </c>
    </row>
    <row r="831" spans="1:3">
      <c r="A831" s="99">
        <v>41004</v>
      </c>
      <c r="B831" s="7">
        <v>928</v>
      </c>
      <c r="C831" s="27">
        <f t="shared" si="14"/>
        <v>0</v>
      </c>
    </row>
    <row r="832" spans="1:3">
      <c r="A832" s="99">
        <v>41003</v>
      </c>
      <c r="B832" s="7">
        <v>926</v>
      </c>
      <c r="C832" s="27">
        <f t="shared" si="14"/>
        <v>-2.1574981400212367E-3</v>
      </c>
    </row>
    <row r="833" spans="1:3">
      <c r="A833" s="99">
        <v>41002</v>
      </c>
      <c r="B833" s="7">
        <v>931</v>
      </c>
      <c r="C833" s="27">
        <f t="shared" si="14"/>
        <v>5.3850426308877739E-3</v>
      </c>
    </row>
    <row r="834" spans="1:3">
      <c r="A834" s="99">
        <v>41001</v>
      </c>
      <c r="B834" s="7">
        <v>934</v>
      </c>
      <c r="C834" s="27">
        <f t="shared" si="14"/>
        <v>3.2171609517755427E-3</v>
      </c>
    </row>
    <row r="835" spans="1:3">
      <c r="A835" s="99">
        <v>40998</v>
      </c>
      <c r="B835" s="7">
        <v>934</v>
      </c>
      <c r="C835" s="27">
        <f t="shared" si="14"/>
        <v>0</v>
      </c>
    </row>
    <row r="836" spans="1:3">
      <c r="A836" s="99">
        <v>40997</v>
      </c>
      <c r="B836" s="7">
        <v>930</v>
      </c>
      <c r="C836" s="27">
        <f t="shared" si="14"/>
        <v>-4.2918520815410323E-3</v>
      </c>
    </row>
    <row r="837" spans="1:3">
      <c r="A837" s="99">
        <v>40996</v>
      </c>
      <c r="B837" s="7">
        <v>922</v>
      </c>
      <c r="C837" s="27">
        <f t="shared" ref="C837:C900" si="15">LN(B837/B836)</f>
        <v>-8.6393625907077408E-3</v>
      </c>
    </row>
    <row r="838" spans="1:3">
      <c r="A838" s="99">
        <v>40995</v>
      </c>
      <c r="B838" s="7">
        <v>917</v>
      </c>
      <c r="C838" s="27">
        <f t="shared" si="15"/>
        <v>-5.4377513001289931E-3</v>
      </c>
    </row>
    <row r="839" spans="1:3">
      <c r="A839" s="99">
        <v>40994</v>
      </c>
      <c r="B839" s="7">
        <v>912</v>
      </c>
      <c r="C839" s="27">
        <f t="shared" si="15"/>
        <v>-5.4674821821335011E-3</v>
      </c>
    </row>
    <row r="840" spans="1:3">
      <c r="A840" s="99">
        <v>40991</v>
      </c>
      <c r="B840" s="7">
        <v>908</v>
      </c>
      <c r="C840" s="27">
        <f t="shared" si="15"/>
        <v>-4.3956114730381093E-3</v>
      </c>
    </row>
    <row r="841" spans="1:3">
      <c r="A841" s="99">
        <v>40990</v>
      </c>
      <c r="B841" s="7">
        <v>902</v>
      </c>
      <c r="C841" s="27">
        <f t="shared" si="15"/>
        <v>-6.6298585386696885E-3</v>
      </c>
    </row>
    <row r="842" spans="1:3">
      <c r="A842" s="99">
        <v>40989</v>
      </c>
      <c r="B842" s="7">
        <v>896</v>
      </c>
      <c r="C842" s="27">
        <f t="shared" si="15"/>
        <v>-6.6741070876931317E-3</v>
      </c>
    </row>
    <row r="843" spans="1:3">
      <c r="A843" s="99">
        <v>40988</v>
      </c>
      <c r="B843" s="7">
        <v>884</v>
      </c>
      <c r="C843" s="27">
        <f t="shared" si="15"/>
        <v>-1.3483350337286988E-2</v>
      </c>
    </row>
    <row r="844" spans="1:3">
      <c r="A844" s="99">
        <v>40987</v>
      </c>
      <c r="B844" s="7">
        <v>879</v>
      </c>
      <c r="C844" s="27">
        <f t="shared" si="15"/>
        <v>-5.6721649524664177E-3</v>
      </c>
    </row>
    <row r="845" spans="1:3">
      <c r="A845" s="99">
        <v>40984</v>
      </c>
      <c r="B845" s="7">
        <v>874</v>
      </c>
      <c r="C845" s="27">
        <f t="shared" si="15"/>
        <v>-5.7045220296415853E-3</v>
      </c>
    </row>
    <row r="846" spans="1:3">
      <c r="A846" s="99">
        <v>40983</v>
      </c>
      <c r="B846" s="7">
        <v>866</v>
      </c>
      <c r="C846" s="27">
        <f t="shared" si="15"/>
        <v>-9.1954670931002746E-3</v>
      </c>
    </row>
    <row r="847" spans="1:3">
      <c r="A847" s="99">
        <v>40982</v>
      </c>
      <c r="B847" s="7">
        <v>855</v>
      </c>
      <c r="C847" s="27">
        <f t="shared" si="15"/>
        <v>-1.2783439625674926E-2</v>
      </c>
    </row>
    <row r="848" spans="1:3">
      <c r="A848" s="99">
        <v>40981</v>
      </c>
      <c r="B848" s="7">
        <v>844</v>
      </c>
      <c r="C848" s="27">
        <f t="shared" si="15"/>
        <v>-1.2948974340803068E-2</v>
      </c>
    </row>
    <row r="849" spans="1:3">
      <c r="A849" s="99">
        <v>40980</v>
      </c>
      <c r="B849" s="7">
        <v>837</v>
      </c>
      <c r="C849" s="27">
        <f t="shared" si="15"/>
        <v>-8.328424106481741E-3</v>
      </c>
    </row>
    <row r="850" spans="1:3">
      <c r="A850" s="99">
        <v>40977</v>
      </c>
      <c r="B850" s="7">
        <v>824</v>
      </c>
      <c r="C850" s="27">
        <f t="shared" si="15"/>
        <v>-1.565354058000358E-2</v>
      </c>
    </row>
    <row r="851" spans="1:3">
      <c r="A851" s="99">
        <v>40976</v>
      </c>
      <c r="B851" s="7">
        <v>812</v>
      </c>
      <c r="C851" s="27">
        <f t="shared" si="15"/>
        <v>-1.4670189747793742E-2</v>
      </c>
    </row>
    <row r="852" spans="1:3">
      <c r="A852" s="99">
        <v>40975</v>
      </c>
      <c r="B852" s="7">
        <v>798</v>
      </c>
      <c r="C852" s="27">
        <f t="shared" si="15"/>
        <v>-1.7391742711869222E-2</v>
      </c>
    </row>
    <row r="853" spans="1:3">
      <c r="A853" s="99">
        <v>40974</v>
      </c>
      <c r="B853" s="7">
        <v>787</v>
      </c>
      <c r="C853" s="27">
        <f t="shared" si="15"/>
        <v>-1.3880349032405566E-2</v>
      </c>
    </row>
    <row r="854" spans="1:3">
      <c r="A854" s="99">
        <v>40973</v>
      </c>
      <c r="B854" s="7">
        <v>782</v>
      </c>
      <c r="C854" s="27">
        <f t="shared" si="15"/>
        <v>-6.3735078720921177E-3</v>
      </c>
    </row>
    <row r="855" spans="1:3">
      <c r="A855" s="99">
        <v>40970</v>
      </c>
      <c r="B855" s="7">
        <v>771</v>
      </c>
      <c r="C855" s="27">
        <f t="shared" si="15"/>
        <v>-1.4166366981981555E-2</v>
      </c>
    </row>
    <row r="856" spans="1:3">
      <c r="A856" s="99">
        <v>40969</v>
      </c>
      <c r="B856" s="7">
        <v>763</v>
      </c>
      <c r="C856" s="27">
        <f t="shared" si="15"/>
        <v>-1.0430342278872446E-2</v>
      </c>
    </row>
    <row r="857" spans="1:3">
      <c r="A857" s="99">
        <v>40968</v>
      </c>
      <c r="B857" s="7">
        <v>750</v>
      </c>
      <c r="C857" s="27">
        <f t="shared" si="15"/>
        <v>-1.7184824754100856E-2</v>
      </c>
    </row>
    <row r="858" spans="1:3">
      <c r="A858" s="99">
        <v>40967</v>
      </c>
      <c r="B858" s="7">
        <v>738</v>
      </c>
      <c r="C858" s="27">
        <f t="shared" si="15"/>
        <v>-1.6129381929883644E-2</v>
      </c>
    </row>
    <row r="859" spans="1:3">
      <c r="A859" s="99">
        <v>40966</v>
      </c>
      <c r="B859" s="7">
        <v>730</v>
      </c>
      <c r="C859" s="27">
        <f t="shared" si="15"/>
        <v>-1.0899290458035631E-2</v>
      </c>
    </row>
    <row r="860" spans="1:3">
      <c r="A860" s="99">
        <v>40963</v>
      </c>
      <c r="B860" s="7">
        <v>718</v>
      </c>
      <c r="C860" s="27">
        <f t="shared" si="15"/>
        <v>-1.6574965094212676E-2</v>
      </c>
    </row>
    <row r="861" spans="1:3">
      <c r="A861" s="99">
        <v>40962</v>
      </c>
      <c r="B861" s="7">
        <v>706</v>
      </c>
      <c r="C861" s="27">
        <f t="shared" si="15"/>
        <v>-1.6854331554982074E-2</v>
      </c>
    </row>
    <row r="862" spans="1:3">
      <c r="A862" s="99">
        <v>40961</v>
      </c>
      <c r="B862" s="7">
        <v>704</v>
      </c>
      <c r="C862" s="27">
        <f t="shared" si="15"/>
        <v>-2.8368813351997263E-3</v>
      </c>
    </row>
    <row r="863" spans="1:3">
      <c r="A863" s="99">
        <v>40960</v>
      </c>
      <c r="B863" s="7">
        <v>706</v>
      </c>
      <c r="C863" s="27">
        <f t="shared" si="15"/>
        <v>2.8368813351997567E-3</v>
      </c>
    </row>
    <row r="864" spans="1:3">
      <c r="A864" s="99">
        <v>40959</v>
      </c>
      <c r="B864" s="7">
        <v>715</v>
      </c>
      <c r="C864" s="27">
        <f t="shared" si="15"/>
        <v>1.2667305200765635E-2</v>
      </c>
    </row>
    <row r="865" spans="1:3">
      <c r="A865" s="99">
        <v>40956</v>
      </c>
      <c r="B865" s="7">
        <v>717</v>
      </c>
      <c r="C865" s="27">
        <f t="shared" si="15"/>
        <v>2.7932979056126536E-3</v>
      </c>
    </row>
    <row r="866" spans="1:3">
      <c r="A866" s="99">
        <v>40955</v>
      </c>
      <c r="B866" s="7">
        <v>723</v>
      </c>
      <c r="C866" s="27">
        <f t="shared" si="15"/>
        <v>8.3333815591442404E-3</v>
      </c>
    </row>
    <row r="867" spans="1:3">
      <c r="A867" s="99">
        <v>40954</v>
      </c>
      <c r="B867" s="7">
        <v>731</v>
      </c>
      <c r="C867" s="27">
        <f t="shared" si="15"/>
        <v>1.1004237591013778E-2</v>
      </c>
    </row>
    <row r="868" spans="1:3">
      <c r="A868" s="99">
        <v>40953</v>
      </c>
      <c r="B868" s="7">
        <v>734</v>
      </c>
      <c r="C868" s="27">
        <f t="shared" si="15"/>
        <v>4.0955688647369808E-3</v>
      </c>
    </row>
    <row r="869" spans="1:3">
      <c r="A869" s="99">
        <v>40952</v>
      </c>
      <c r="B869" s="7">
        <v>729</v>
      </c>
      <c r="C869" s="27">
        <f t="shared" si="15"/>
        <v>-6.8352966058574782E-3</v>
      </c>
    </row>
    <row r="870" spans="1:3">
      <c r="A870" s="99">
        <v>40949</v>
      </c>
      <c r="B870" s="7">
        <v>715</v>
      </c>
      <c r="C870" s="27">
        <f t="shared" si="15"/>
        <v>-1.9391189314650441E-2</v>
      </c>
    </row>
    <row r="871" spans="1:3">
      <c r="A871" s="99">
        <v>40948</v>
      </c>
      <c r="B871" s="7">
        <v>695</v>
      </c>
      <c r="C871" s="27">
        <f t="shared" si="15"/>
        <v>-2.8370697129215576E-2</v>
      </c>
    </row>
    <row r="872" spans="1:3">
      <c r="A872" s="99">
        <v>40947</v>
      </c>
      <c r="B872" s="7">
        <v>676</v>
      </c>
      <c r="C872" s="27">
        <f t="shared" si="15"/>
        <v>-2.7718769521828071E-2</v>
      </c>
    </row>
    <row r="873" spans="1:3">
      <c r="A873" s="99">
        <v>40946</v>
      </c>
      <c r="B873" s="7">
        <v>660</v>
      </c>
      <c r="C873" s="27">
        <f t="shared" si="15"/>
        <v>-2.3953241022492872E-2</v>
      </c>
    </row>
    <row r="874" spans="1:3">
      <c r="A874" s="99">
        <v>40945</v>
      </c>
      <c r="B874" s="7">
        <v>648</v>
      </c>
      <c r="C874" s="27">
        <f t="shared" si="15"/>
        <v>-1.8349138668196541E-2</v>
      </c>
    </row>
    <row r="875" spans="1:3">
      <c r="A875" s="99">
        <v>40942</v>
      </c>
      <c r="B875" s="7">
        <v>647</v>
      </c>
      <c r="C875" s="27">
        <f t="shared" si="15"/>
        <v>-1.5444018513741361E-3</v>
      </c>
    </row>
    <row r="876" spans="1:3">
      <c r="A876" s="99">
        <v>40941</v>
      </c>
      <c r="B876" s="7">
        <v>651</v>
      </c>
      <c r="C876" s="27">
        <f t="shared" si="15"/>
        <v>6.1633477076687678E-3</v>
      </c>
    </row>
    <row r="877" spans="1:3">
      <c r="A877" s="99">
        <v>40940</v>
      </c>
      <c r="B877" s="7">
        <v>662</v>
      </c>
      <c r="C877" s="27">
        <f t="shared" si="15"/>
        <v>1.6755913728438859E-2</v>
      </c>
    </row>
    <row r="878" spans="1:3">
      <c r="A878" s="99">
        <v>40939</v>
      </c>
      <c r="B878" s="7">
        <v>680</v>
      </c>
      <c r="C878" s="27">
        <f t="shared" si="15"/>
        <v>2.6827242233144276E-2</v>
      </c>
    </row>
    <row r="879" spans="1:3">
      <c r="A879" s="99">
        <v>40938</v>
      </c>
      <c r="B879" s="7">
        <v>702</v>
      </c>
      <c r="C879" s="27">
        <f t="shared" si="15"/>
        <v>3.1840605855658843E-2</v>
      </c>
    </row>
    <row r="880" spans="1:3">
      <c r="A880" s="99">
        <v>40935</v>
      </c>
      <c r="B880" s="7">
        <v>726</v>
      </c>
      <c r="C880" s="27">
        <f t="shared" si="15"/>
        <v>3.3616610798985064E-2</v>
      </c>
    </row>
    <row r="881" spans="1:3">
      <c r="A881" s="99">
        <v>40934</v>
      </c>
      <c r="B881" s="7">
        <v>753</v>
      </c>
      <c r="C881" s="27">
        <f t="shared" si="15"/>
        <v>3.6515212975097473E-2</v>
      </c>
    </row>
    <row r="882" spans="1:3">
      <c r="A882" s="99">
        <v>40933</v>
      </c>
      <c r="B882" s="7">
        <v>784</v>
      </c>
      <c r="C882" s="27">
        <f t="shared" si="15"/>
        <v>4.0343792550514235E-2</v>
      </c>
    </row>
    <row r="883" spans="1:3">
      <c r="A883" s="99">
        <v>40932</v>
      </c>
      <c r="B883" s="7">
        <v>807</v>
      </c>
      <c r="C883" s="27">
        <f t="shared" si="15"/>
        <v>2.8914647919540942E-2</v>
      </c>
    </row>
    <row r="884" spans="1:3">
      <c r="A884" s="99">
        <v>40931</v>
      </c>
      <c r="B884" s="7">
        <v>841</v>
      </c>
      <c r="C884" s="27">
        <f t="shared" si="15"/>
        <v>4.1267991702999315E-2</v>
      </c>
    </row>
    <row r="885" spans="1:3">
      <c r="A885" s="99">
        <v>40928</v>
      </c>
      <c r="B885" s="7">
        <v>862</v>
      </c>
      <c r="C885" s="27">
        <f t="shared" si="15"/>
        <v>2.4663610690745009E-2</v>
      </c>
    </row>
    <row r="886" spans="1:3">
      <c r="A886" s="99">
        <v>40927</v>
      </c>
      <c r="B886" s="7">
        <v>893</v>
      </c>
      <c r="C886" s="27">
        <f t="shared" si="15"/>
        <v>3.5331310212805861E-2</v>
      </c>
    </row>
    <row r="887" spans="1:3">
      <c r="A887" s="99">
        <v>40926</v>
      </c>
      <c r="B887" s="7">
        <v>926</v>
      </c>
      <c r="C887" s="27">
        <f t="shared" si="15"/>
        <v>3.6287653769680267E-2</v>
      </c>
    </row>
    <row r="888" spans="1:3">
      <c r="A888" s="99">
        <v>40925</v>
      </c>
      <c r="B888" s="7">
        <v>974</v>
      </c>
      <c r="C888" s="27">
        <f t="shared" si="15"/>
        <v>5.0537068996355794E-2</v>
      </c>
    </row>
    <row r="889" spans="1:3">
      <c r="A889" s="99">
        <v>40924</v>
      </c>
      <c r="B889" s="7">
        <v>1013</v>
      </c>
      <c r="C889" s="27">
        <f t="shared" si="15"/>
        <v>3.9260200606148342E-2</v>
      </c>
    </row>
    <row r="890" spans="1:3">
      <c r="A890" s="99">
        <v>40921</v>
      </c>
      <c r="B890" s="7">
        <v>1053</v>
      </c>
      <c r="C890" s="27">
        <f t="shared" si="15"/>
        <v>3.8727007885292021E-2</v>
      </c>
    </row>
    <row r="891" spans="1:3">
      <c r="A891" s="99">
        <v>40920</v>
      </c>
      <c r="B891" s="7">
        <v>1105</v>
      </c>
      <c r="C891" s="27">
        <f t="shared" si="15"/>
        <v>4.8202101817877686E-2</v>
      </c>
    </row>
    <row r="892" spans="1:3">
      <c r="A892" s="99">
        <v>40919</v>
      </c>
      <c r="B892" s="7">
        <v>1193</v>
      </c>
      <c r="C892" s="27">
        <f t="shared" si="15"/>
        <v>7.662580814606286E-2</v>
      </c>
    </row>
    <row r="893" spans="1:3">
      <c r="A893" s="99">
        <v>40918</v>
      </c>
      <c r="B893" s="7">
        <v>1258</v>
      </c>
      <c r="C893" s="27">
        <f t="shared" si="15"/>
        <v>5.305201516246965E-2</v>
      </c>
    </row>
    <row r="894" spans="1:3">
      <c r="A894" s="99">
        <v>40917</v>
      </c>
      <c r="B894" s="7">
        <v>1308</v>
      </c>
      <c r="C894" s="27">
        <f t="shared" si="15"/>
        <v>3.8976094756758152E-2</v>
      </c>
    </row>
    <row r="895" spans="1:3">
      <c r="A895" s="99">
        <v>40914</v>
      </c>
      <c r="B895" s="7">
        <v>1347</v>
      </c>
      <c r="C895" s="27">
        <f t="shared" si="15"/>
        <v>2.9380644393219961E-2</v>
      </c>
    </row>
    <row r="896" spans="1:3">
      <c r="A896" s="99">
        <v>40913</v>
      </c>
      <c r="B896" s="7">
        <v>1426</v>
      </c>
      <c r="C896" s="27">
        <f t="shared" si="15"/>
        <v>5.6993424563877258E-2</v>
      </c>
    </row>
    <row r="897" spans="1:3">
      <c r="A897" s="99">
        <v>40912</v>
      </c>
      <c r="B897" s="7">
        <v>1552</v>
      </c>
      <c r="C897" s="27">
        <f t="shared" si="15"/>
        <v>8.4671099768922786E-2</v>
      </c>
    </row>
    <row r="898" spans="1:3">
      <c r="A898" s="99">
        <v>40911</v>
      </c>
      <c r="B898" s="7">
        <v>1624</v>
      </c>
      <c r="C898" s="27">
        <f t="shared" si="15"/>
        <v>4.5347819978459256E-2</v>
      </c>
    </row>
    <row r="899" spans="1:3">
      <c r="A899" s="99">
        <v>40900</v>
      </c>
      <c r="B899" s="7">
        <v>1738</v>
      </c>
      <c r="C899" s="27">
        <f t="shared" si="15"/>
        <v>6.7842785103714026E-2</v>
      </c>
    </row>
    <row r="900" spans="1:3">
      <c r="A900" s="99">
        <v>40899</v>
      </c>
      <c r="B900" s="7">
        <v>1787</v>
      </c>
      <c r="C900" s="27">
        <f t="shared" si="15"/>
        <v>2.7803209334090799E-2</v>
      </c>
    </row>
    <row r="901" spans="1:3">
      <c r="A901" s="99">
        <v>40898</v>
      </c>
      <c r="B901" s="7">
        <v>1856</v>
      </c>
      <c r="C901" s="27">
        <f t="shared" ref="C901:C964" si="16">LN(B901/B900)</f>
        <v>3.7885398186717774E-2</v>
      </c>
    </row>
    <row r="902" spans="1:3">
      <c r="A902" s="99">
        <v>40897</v>
      </c>
      <c r="B902" s="7">
        <v>1878</v>
      </c>
      <c r="C902" s="27">
        <f t="shared" si="16"/>
        <v>1.1783746422062364E-2</v>
      </c>
    </row>
    <row r="903" spans="1:3">
      <c r="A903" s="99">
        <v>40896</v>
      </c>
      <c r="B903" s="7">
        <v>1885</v>
      </c>
      <c r="C903" s="27">
        <f t="shared" si="16"/>
        <v>3.7204401139029871E-3</v>
      </c>
    </row>
    <row r="904" spans="1:3">
      <c r="A904" s="99">
        <v>40893</v>
      </c>
      <c r="B904" s="7">
        <v>1888</v>
      </c>
      <c r="C904" s="27">
        <f t="shared" si="16"/>
        <v>1.5902468233347778E-3</v>
      </c>
    </row>
    <row r="905" spans="1:3">
      <c r="A905" s="99">
        <v>40892</v>
      </c>
      <c r="B905" s="7">
        <v>1889</v>
      </c>
      <c r="C905" s="27">
        <f t="shared" si="16"/>
        <v>5.2952079606358084E-4</v>
      </c>
    </row>
    <row r="906" spans="1:3">
      <c r="A906" s="99">
        <v>40891</v>
      </c>
      <c r="B906" s="7">
        <v>1912</v>
      </c>
      <c r="C906" s="27">
        <f t="shared" si="16"/>
        <v>1.2102226109837046E-2</v>
      </c>
    </row>
    <row r="907" spans="1:3">
      <c r="A907" s="99">
        <v>40890</v>
      </c>
      <c r="B907" s="7">
        <v>1922</v>
      </c>
      <c r="C907" s="27">
        <f t="shared" si="16"/>
        <v>5.2164959188911505E-3</v>
      </c>
    </row>
    <row r="908" spans="1:3">
      <c r="A908" s="99">
        <v>40889</v>
      </c>
      <c r="B908" s="7">
        <v>1930</v>
      </c>
      <c r="C908" s="27">
        <f t="shared" si="16"/>
        <v>4.1536923686933949E-3</v>
      </c>
    </row>
    <row r="909" spans="1:3">
      <c r="A909" s="99">
        <v>40886</v>
      </c>
      <c r="B909" s="7">
        <v>1922</v>
      </c>
      <c r="C909" s="27">
        <f t="shared" si="16"/>
        <v>-4.1536923686934044E-3</v>
      </c>
    </row>
    <row r="910" spans="1:3">
      <c r="A910" s="99">
        <v>40885</v>
      </c>
      <c r="B910" s="7">
        <v>1882</v>
      </c>
      <c r="C910" s="27">
        <f t="shared" si="16"/>
        <v>-2.1031269384912881E-2</v>
      </c>
    </row>
    <row r="911" spans="1:3">
      <c r="A911" s="99">
        <v>40884</v>
      </c>
      <c r="B911" s="7">
        <v>1849</v>
      </c>
      <c r="C911" s="27">
        <f t="shared" si="16"/>
        <v>-1.7690088758200089E-2</v>
      </c>
    </row>
    <row r="912" spans="1:3">
      <c r="A912" s="99">
        <v>40883</v>
      </c>
      <c r="B912" s="7">
        <v>1848</v>
      </c>
      <c r="C912" s="27">
        <f t="shared" si="16"/>
        <v>-5.4097918549539977E-4</v>
      </c>
    </row>
    <row r="913" spans="1:3">
      <c r="A913" s="99">
        <v>40882</v>
      </c>
      <c r="B913" s="7">
        <v>1856</v>
      </c>
      <c r="C913" s="27">
        <f t="shared" si="16"/>
        <v>4.3196611445163796E-3</v>
      </c>
    </row>
    <row r="914" spans="1:3">
      <c r="A914" s="99">
        <v>40879</v>
      </c>
      <c r="B914" s="7">
        <v>1866</v>
      </c>
      <c r="C914" s="27">
        <f t="shared" si="16"/>
        <v>5.3734680611431445E-3</v>
      </c>
    </row>
    <row r="915" spans="1:3">
      <c r="A915" s="99">
        <v>40878</v>
      </c>
      <c r="B915" s="7">
        <v>1862</v>
      </c>
      <c r="C915" s="27">
        <f t="shared" si="16"/>
        <v>-2.1459235702767708E-3</v>
      </c>
    </row>
    <row r="916" spans="1:3">
      <c r="A916" s="99">
        <v>40877</v>
      </c>
      <c r="B916" s="7">
        <v>1846</v>
      </c>
      <c r="C916" s="27">
        <f t="shared" si="16"/>
        <v>-8.6300427742149275E-3</v>
      </c>
    </row>
    <row r="917" spans="1:3">
      <c r="A917" s="99">
        <v>40876</v>
      </c>
      <c r="B917" s="7">
        <v>1828</v>
      </c>
      <c r="C917" s="27">
        <f t="shared" si="16"/>
        <v>-9.7986630487021005E-3</v>
      </c>
    </row>
    <row r="918" spans="1:3">
      <c r="A918" s="99">
        <v>40875</v>
      </c>
      <c r="B918" s="7">
        <v>1809</v>
      </c>
      <c r="C918" s="27">
        <f t="shared" si="16"/>
        <v>-1.0448266618800137E-2</v>
      </c>
    </row>
    <row r="919" spans="1:3">
      <c r="A919" s="99">
        <v>40872</v>
      </c>
      <c r="B919" s="7">
        <v>1807</v>
      </c>
      <c r="C919" s="27">
        <f t="shared" si="16"/>
        <v>-1.1061948030666356E-3</v>
      </c>
    </row>
    <row r="920" spans="1:3">
      <c r="A920" s="99">
        <v>40871</v>
      </c>
      <c r="B920" s="7">
        <v>1814</v>
      </c>
      <c r="C920" s="27">
        <f t="shared" si="16"/>
        <v>3.8663400828534804E-3</v>
      </c>
    </row>
    <row r="921" spans="1:3">
      <c r="A921" s="99">
        <v>40870</v>
      </c>
      <c r="B921" s="7">
        <v>1830</v>
      </c>
      <c r="C921" s="27">
        <f t="shared" si="16"/>
        <v>8.7816151603846183E-3</v>
      </c>
    </row>
    <row r="922" spans="1:3">
      <c r="A922" s="99">
        <v>40869</v>
      </c>
      <c r="B922" s="7">
        <v>1854</v>
      </c>
      <c r="C922" s="27">
        <f t="shared" si="16"/>
        <v>1.3029500290333897E-2</v>
      </c>
    </row>
    <row r="923" spans="1:3">
      <c r="A923" s="99">
        <v>40868</v>
      </c>
      <c r="B923" s="7">
        <v>1874</v>
      </c>
      <c r="C923" s="27">
        <f t="shared" si="16"/>
        <v>1.0729716672567054E-2</v>
      </c>
    </row>
    <row r="924" spans="1:3">
      <c r="A924" s="99">
        <v>40865</v>
      </c>
      <c r="B924" s="7">
        <v>1895</v>
      </c>
      <c r="C924" s="27">
        <f t="shared" si="16"/>
        <v>1.1143654718159139E-2</v>
      </c>
    </row>
    <row r="925" spans="1:3">
      <c r="A925" s="99">
        <v>40864</v>
      </c>
      <c r="B925" s="7">
        <v>1898</v>
      </c>
      <c r="C925" s="27">
        <f t="shared" si="16"/>
        <v>1.581861653346408E-3</v>
      </c>
    </row>
    <row r="926" spans="1:3">
      <c r="A926" s="99">
        <v>40863</v>
      </c>
      <c r="B926" s="7">
        <v>1884</v>
      </c>
      <c r="C926" s="27">
        <f t="shared" si="16"/>
        <v>-7.4035240335648279E-3</v>
      </c>
    </row>
    <row r="927" spans="1:3">
      <c r="A927" s="99">
        <v>40862</v>
      </c>
      <c r="B927" s="7">
        <v>1846</v>
      </c>
      <c r="C927" s="27">
        <f t="shared" si="16"/>
        <v>-2.0376040073510897E-2</v>
      </c>
    </row>
    <row r="928" spans="1:3">
      <c r="A928" s="99">
        <v>40861</v>
      </c>
      <c r="B928" s="7">
        <v>1818</v>
      </c>
      <c r="C928" s="27">
        <f t="shared" si="16"/>
        <v>-1.5284140325373312E-2</v>
      </c>
    </row>
    <row r="929" spans="1:3">
      <c r="A929" s="99">
        <v>40858</v>
      </c>
      <c r="B929" s="7">
        <v>1835</v>
      </c>
      <c r="C929" s="27">
        <f t="shared" si="16"/>
        <v>9.3074857512464131E-3</v>
      </c>
    </row>
    <row r="930" spans="1:3">
      <c r="A930" s="99">
        <v>40857</v>
      </c>
      <c r="B930" s="7">
        <v>1840</v>
      </c>
      <c r="C930" s="27">
        <f t="shared" si="16"/>
        <v>2.7210901143605863E-3</v>
      </c>
    </row>
    <row r="931" spans="1:3">
      <c r="A931" s="99">
        <v>40856</v>
      </c>
      <c r="B931" s="7">
        <v>1802</v>
      </c>
      <c r="C931" s="27">
        <f t="shared" si="16"/>
        <v>-2.0868412434748129E-2</v>
      </c>
    </row>
    <row r="932" spans="1:3">
      <c r="A932" s="99">
        <v>40855</v>
      </c>
      <c r="B932" s="7">
        <v>1759</v>
      </c>
      <c r="C932" s="27">
        <f t="shared" si="16"/>
        <v>-2.415169343072511E-2</v>
      </c>
    </row>
    <row r="933" spans="1:3">
      <c r="A933" s="99">
        <v>40854</v>
      </c>
      <c r="B933" s="7">
        <v>1766</v>
      </c>
      <c r="C933" s="27">
        <f t="shared" si="16"/>
        <v>3.971636426347183E-3</v>
      </c>
    </row>
    <row r="934" spans="1:3">
      <c r="A934" s="99">
        <v>40851</v>
      </c>
      <c r="B934" s="7">
        <v>1784</v>
      </c>
      <c r="C934" s="27">
        <f t="shared" si="16"/>
        <v>1.0140931976049435E-2</v>
      </c>
    </row>
    <row r="935" spans="1:3">
      <c r="A935" s="99">
        <v>40850</v>
      </c>
      <c r="B935" s="7">
        <v>1817</v>
      </c>
      <c r="C935" s="27">
        <f t="shared" si="16"/>
        <v>1.832875525621647E-2</v>
      </c>
    </row>
    <row r="936" spans="1:3">
      <c r="A936" s="99">
        <v>40849</v>
      </c>
      <c r="B936" s="7">
        <v>1859</v>
      </c>
      <c r="C936" s="27">
        <f t="shared" si="16"/>
        <v>2.2851919325272925E-2</v>
      </c>
    </row>
    <row r="937" spans="1:3">
      <c r="A937" s="99">
        <v>40848</v>
      </c>
      <c r="B937" s="7">
        <v>1912</v>
      </c>
      <c r="C937" s="27">
        <f t="shared" si="16"/>
        <v>2.8111105889902663E-2</v>
      </c>
    </row>
    <row r="938" spans="1:3">
      <c r="A938" s="99">
        <v>40847</v>
      </c>
      <c r="B938" s="7">
        <v>1965</v>
      </c>
      <c r="C938" s="27">
        <f t="shared" si="16"/>
        <v>2.7342430692014943E-2</v>
      </c>
    </row>
    <row r="939" spans="1:3">
      <c r="A939" s="99">
        <v>40844</v>
      </c>
      <c r="B939" s="7">
        <v>2018</v>
      </c>
      <c r="C939" s="27">
        <f t="shared" si="16"/>
        <v>2.6614676610192619E-2</v>
      </c>
    </row>
    <row r="940" spans="1:3">
      <c r="A940" s="99">
        <v>40843</v>
      </c>
      <c r="B940" s="7">
        <v>2091</v>
      </c>
      <c r="C940" s="27">
        <f t="shared" si="16"/>
        <v>3.5535498515079346E-2</v>
      </c>
    </row>
    <row r="941" spans="1:3">
      <c r="A941" s="99">
        <v>40842</v>
      </c>
      <c r="B941" s="7">
        <v>2145</v>
      </c>
      <c r="C941" s="27">
        <f t="shared" si="16"/>
        <v>2.5497131933483817E-2</v>
      </c>
    </row>
    <row r="942" spans="1:3">
      <c r="A942" s="99">
        <v>40841</v>
      </c>
      <c r="B942" s="7">
        <v>2161</v>
      </c>
      <c r="C942" s="27">
        <f t="shared" si="16"/>
        <v>7.431525144768642E-3</v>
      </c>
    </row>
    <row r="943" spans="1:3">
      <c r="A943" s="99">
        <v>40840</v>
      </c>
      <c r="B943" s="7">
        <v>2153</v>
      </c>
      <c r="C943" s="27">
        <f t="shared" si="16"/>
        <v>-3.7088591425229098E-3</v>
      </c>
    </row>
    <row r="944" spans="1:3">
      <c r="A944" s="99">
        <v>40837</v>
      </c>
      <c r="B944" s="7">
        <v>2153</v>
      </c>
      <c r="C944" s="27">
        <f t="shared" si="16"/>
        <v>0</v>
      </c>
    </row>
    <row r="945" spans="1:3">
      <c r="A945" s="99">
        <v>40836</v>
      </c>
      <c r="B945" s="7">
        <v>2161</v>
      </c>
      <c r="C945" s="27">
        <f t="shared" si="16"/>
        <v>3.7088591425228985E-3</v>
      </c>
    </row>
    <row r="946" spans="1:3">
      <c r="A946" s="99">
        <v>40835</v>
      </c>
      <c r="B946" s="7">
        <v>2140</v>
      </c>
      <c r="C946" s="27">
        <f t="shared" si="16"/>
        <v>-9.7652484909887868E-3</v>
      </c>
    </row>
    <row r="947" spans="1:3">
      <c r="A947" s="99">
        <v>40834</v>
      </c>
      <c r="B947" s="7">
        <v>2136</v>
      </c>
      <c r="C947" s="27">
        <f t="shared" si="16"/>
        <v>-1.8709079358117313E-3</v>
      </c>
    </row>
    <row r="948" spans="1:3">
      <c r="A948" s="99">
        <v>40833</v>
      </c>
      <c r="B948" s="7">
        <v>2160</v>
      </c>
      <c r="C948" s="27">
        <f t="shared" si="16"/>
        <v>1.1173300598125255E-2</v>
      </c>
    </row>
    <row r="949" spans="1:3">
      <c r="A949" s="99">
        <v>40830</v>
      </c>
      <c r="B949" s="7">
        <v>2173</v>
      </c>
      <c r="C949" s="27">
        <f t="shared" si="16"/>
        <v>6.0004795782188569E-3</v>
      </c>
    </row>
    <row r="950" spans="1:3">
      <c r="A950" s="99">
        <v>40829</v>
      </c>
      <c r="B950" s="7">
        <v>2155</v>
      </c>
      <c r="C950" s="27">
        <f t="shared" si="16"/>
        <v>-8.3179777185815144E-3</v>
      </c>
    </row>
    <row r="951" spans="1:3">
      <c r="A951" s="99">
        <v>40828</v>
      </c>
      <c r="B951" s="7">
        <v>2127</v>
      </c>
      <c r="C951" s="27">
        <f t="shared" si="16"/>
        <v>-1.307818733761096E-2</v>
      </c>
    </row>
    <row r="952" spans="1:3">
      <c r="A952" s="99">
        <v>40827</v>
      </c>
      <c r="B952" s="7">
        <v>2106</v>
      </c>
      <c r="C952" s="27">
        <f t="shared" si="16"/>
        <v>-9.9221225063163641E-3</v>
      </c>
    </row>
    <row r="953" spans="1:3">
      <c r="A953" s="99">
        <v>40826</v>
      </c>
      <c r="B953" s="7">
        <v>2032</v>
      </c>
      <c r="C953" s="27">
        <f t="shared" si="16"/>
        <v>-3.5769883995548313E-2</v>
      </c>
    </row>
    <row r="954" spans="1:3">
      <c r="A954" s="99">
        <v>40823</v>
      </c>
      <c r="B954" s="7">
        <v>2000</v>
      </c>
      <c r="C954" s="27">
        <f t="shared" si="16"/>
        <v>-1.5873349156290122E-2</v>
      </c>
    </row>
    <row r="955" spans="1:3">
      <c r="A955" s="99">
        <v>40822</v>
      </c>
      <c r="B955" s="7">
        <v>1967</v>
      </c>
      <c r="C955" s="27">
        <f t="shared" si="16"/>
        <v>-1.6637641153023248E-2</v>
      </c>
    </row>
    <row r="956" spans="1:3">
      <c r="A956" s="99">
        <v>40821</v>
      </c>
      <c r="B956" s="7">
        <v>1908</v>
      </c>
      <c r="C956" s="27">
        <f t="shared" si="16"/>
        <v>-3.0453966380827216E-2</v>
      </c>
    </row>
    <row r="957" spans="1:3">
      <c r="A957" s="99">
        <v>40820</v>
      </c>
      <c r="B957" s="7">
        <v>1885</v>
      </c>
      <c r="C957" s="27">
        <f t="shared" si="16"/>
        <v>-1.2127752126120713E-2</v>
      </c>
    </row>
    <row r="958" spans="1:3">
      <c r="A958" s="99">
        <v>40819</v>
      </c>
      <c r="B958" s="7">
        <v>1886</v>
      </c>
      <c r="C958" s="27">
        <f t="shared" si="16"/>
        <v>5.3036331129156485E-4</v>
      </c>
    </row>
    <row r="959" spans="1:3">
      <c r="A959" s="99">
        <v>40816</v>
      </c>
      <c r="B959" s="7">
        <v>1899</v>
      </c>
      <c r="C959" s="27">
        <f t="shared" si="16"/>
        <v>6.8692476188830136E-3</v>
      </c>
    </row>
    <row r="960" spans="1:3">
      <c r="A960" s="99">
        <v>40815</v>
      </c>
      <c r="B960" s="7">
        <v>1913</v>
      </c>
      <c r="C960" s="27">
        <f t="shared" si="16"/>
        <v>7.3452586279669496E-3</v>
      </c>
    </row>
    <row r="961" spans="1:3">
      <c r="A961" s="99">
        <v>40814</v>
      </c>
      <c r="B961" s="7">
        <v>1920</v>
      </c>
      <c r="C961" s="27">
        <f t="shared" si="16"/>
        <v>3.6524955815742479E-3</v>
      </c>
    </row>
    <row r="962" spans="1:3">
      <c r="A962" s="99">
        <v>40813</v>
      </c>
      <c r="B962" s="7">
        <v>1927</v>
      </c>
      <c r="C962" s="27">
        <f t="shared" si="16"/>
        <v>3.6392033925391736E-3</v>
      </c>
    </row>
    <row r="963" spans="1:3">
      <c r="A963" s="99">
        <v>40812</v>
      </c>
      <c r="B963" s="7">
        <v>1928</v>
      </c>
      <c r="C963" s="27">
        <f t="shared" si="16"/>
        <v>5.1880675612443901E-4</v>
      </c>
    </row>
    <row r="964" spans="1:3">
      <c r="A964" s="99">
        <v>40809</v>
      </c>
      <c r="B964" s="7">
        <v>1920</v>
      </c>
      <c r="C964" s="27">
        <f t="shared" si="16"/>
        <v>-4.158010148663677E-3</v>
      </c>
    </row>
    <row r="965" spans="1:3">
      <c r="A965" s="99">
        <v>40808</v>
      </c>
      <c r="B965" s="7">
        <v>1884</v>
      </c>
      <c r="C965" s="27">
        <f t="shared" ref="C965:C1028" si="17">LN(B965/B964)</f>
        <v>-1.8928009885518911E-2</v>
      </c>
    </row>
    <row r="966" spans="1:3">
      <c r="A966" s="99">
        <v>40807</v>
      </c>
      <c r="B966" s="7">
        <v>1811</v>
      </c>
      <c r="C966" s="27">
        <f t="shared" si="17"/>
        <v>-3.9517997252895037E-2</v>
      </c>
    </row>
    <row r="967" spans="1:3">
      <c r="A967" s="99">
        <v>40806</v>
      </c>
      <c r="B967" s="7">
        <v>1795</v>
      </c>
      <c r="C967" s="27">
        <f t="shared" si="17"/>
        <v>-8.8741569610340902E-3</v>
      </c>
    </row>
    <row r="968" spans="1:3">
      <c r="A968" s="99">
        <v>40805</v>
      </c>
      <c r="B968" s="7">
        <v>1764</v>
      </c>
      <c r="C968" s="27">
        <f t="shared" si="17"/>
        <v>-1.742106435564262E-2</v>
      </c>
    </row>
    <row r="969" spans="1:3">
      <c r="A969" s="99">
        <v>40802</v>
      </c>
      <c r="B969" s="7">
        <v>1814</v>
      </c>
      <c r="C969" s="27">
        <f t="shared" si="17"/>
        <v>2.7950394108345294E-2</v>
      </c>
    </row>
    <row r="970" spans="1:3">
      <c r="A970" s="99">
        <v>40801</v>
      </c>
      <c r="B970" s="7">
        <v>1907</v>
      </c>
      <c r="C970" s="27">
        <f t="shared" si="17"/>
        <v>4.9996974925337084E-2</v>
      </c>
    </row>
    <row r="971" spans="1:3">
      <c r="A971" s="99">
        <v>40800</v>
      </c>
      <c r="B971" s="7">
        <v>1927</v>
      </c>
      <c r="C971" s="27">
        <f t="shared" si="17"/>
        <v>1.0433062813947293E-2</v>
      </c>
    </row>
    <row r="972" spans="1:3">
      <c r="A972" s="99">
        <v>40799</v>
      </c>
      <c r="B972" s="7">
        <v>1901</v>
      </c>
      <c r="C972" s="27">
        <f t="shared" si="17"/>
        <v>-1.3584325925937227E-2</v>
      </c>
    </row>
    <row r="973" spans="1:3">
      <c r="A973" s="99">
        <v>40798</v>
      </c>
      <c r="B973" s="7">
        <v>1876</v>
      </c>
      <c r="C973" s="27">
        <f t="shared" si="17"/>
        <v>-1.3238212922259195E-2</v>
      </c>
    </row>
    <row r="974" spans="1:3">
      <c r="A974" s="99">
        <v>40795</v>
      </c>
      <c r="B974" s="7">
        <v>1838</v>
      </c>
      <c r="C974" s="27">
        <f t="shared" si="17"/>
        <v>-2.0463826650537635E-2</v>
      </c>
    </row>
    <row r="975" spans="1:3">
      <c r="A975" s="99">
        <v>40794</v>
      </c>
      <c r="B975" s="7">
        <v>1782</v>
      </c>
      <c r="C975" s="27">
        <f t="shared" si="17"/>
        <v>-3.0941694884877701E-2</v>
      </c>
    </row>
    <row r="976" spans="1:3">
      <c r="A976" s="99">
        <v>40793</v>
      </c>
      <c r="B976" s="7">
        <v>1744</v>
      </c>
      <c r="C976" s="27">
        <f t="shared" si="17"/>
        <v>-2.1555003561829694E-2</v>
      </c>
    </row>
    <row r="977" spans="1:3">
      <c r="A977" s="99">
        <v>40792</v>
      </c>
      <c r="B977" s="7">
        <v>1767</v>
      </c>
      <c r="C977" s="27">
        <f t="shared" si="17"/>
        <v>1.3101867850771396E-2</v>
      </c>
    </row>
    <row r="978" spans="1:3">
      <c r="A978" s="99">
        <v>40791</v>
      </c>
      <c r="B978" s="7">
        <v>1750</v>
      </c>
      <c r="C978" s="27">
        <f t="shared" si="17"/>
        <v>-9.6674054021366387E-3</v>
      </c>
    </row>
    <row r="979" spans="1:3">
      <c r="A979" s="99">
        <v>40788</v>
      </c>
      <c r="B979" s="7">
        <v>1740</v>
      </c>
      <c r="C979" s="27">
        <f t="shared" si="17"/>
        <v>-5.7306747089849834E-3</v>
      </c>
    </row>
    <row r="980" spans="1:3">
      <c r="A980" s="99">
        <v>40787</v>
      </c>
      <c r="B980" s="7">
        <v>1682</v>
      </c>
      <c r="C980" s="27">
        <f t="shared" si="17"/>
        <v>-3.3901551675681339E-2</v>
      </c>
    </row>
    <row r="981" spans="1:3">
      <c r="A981" s="99">
        <v>40786</v>
      </c>
      <c r="B981" s="7">
        <v>1619</v>
      </c>
      <c r="C981" s="27">
        <f t="shared" si="17"/>
        <v>-3.8174886855258182E-2</v>
      </c>
    </row>
    <row r="982" spans="1:3">
      <c r="A982" s="99">
        <v>40785</v>
      </c>
      <c r="B982" s="7">
        <v>1537</v>
      </c>
      <c r="C982" s="27">
        <f t="shared" si="17"/>
        <v>-5.1976210139039247E-2</v>
      </c>
    </row>
    <row r="983" spans="1:3">
      <c r="A983" s="99">
        <v>40781</v>
      </c>
      <c r="B983" s="7">
        <v>1541</v>
      </c>
      <c r="C983" s="27">
        <f t="shared" si="17"/>
        <v>2.5990917815198276E-3</v>
      </c>
    </row>
    <row r="984" spans="1:3">
      <c r="A984" s="99">
        <v>40780</v>
      </c>
      <c r="B984" s="7">
        <v>1582</v>
      </c>
      <c r="C984" s="27">
        <f t="shared" si="17"/>
        <v>2.6258313007483349E-2</v>
      </c>
    </row>
    <row r="985" spans="1:3">
      <c r="A985" s="99">
        <v>40779</v>
      </c>
      <c r="B985" s="7">
        <v>1602</v>
      </c>
      <c r="C985" s="27">
        <f t="shared" si="17"/>
        <v>1.2562979300705398E-2</v>
      </c>
    </row>
    <row r="986" spans="1:3">
      <c r="A986" s="99">
        <v>40778</v>
      </c>
      <c r="B986" s="7">
        <v>1565</v>
      </c>
      <c r="C986" s="27">
        <f t="shared" si="17"/>
        <v>-2.3367024654050883E-2</v>
      </c>
    </row>
    <row r="987" spans="1:3">
      <c r="A987" s="99">
        <v>40777</v>
      </c>
      <c r="B987" s="7">
        <v>1515</v>
      </c>
      <c r="C987" s="27">
        <f t="shared" si="17"/>
        <v>-3.2470385030784046E-2</v>
      </c>
    </row>
    <row r="988" spans="1:3">
      <c r="A988" s="99">
        <v>40774</v>
      </c>
      <c r="B988" s="7">
        <v>1462</v>
      </c>
      <c r="C988" s="27">
        <f t="shared" si="17"/>
        <v>-3.5610077633745657E-2</v>
      </c>
    </row>
    <row r="989" spans="1:3">
      <c r="A989" s="99">
        <v>40773</v>
      </c>
      <c r="B989" s="7">
        <v>1414</v>
      </c>
      <c r="C989" s="27">
        <f t="shared" si="17"/>
        <v>-3.338279385320575E-2</v>
      </c>
    </row>
    <row r="990" spans="1:3">
      <c r="A990" s="99">
        <v>40772</v>
      </c>
      <c r="B990" s="7">
        <v>1371</v>
      </c>
      <c r="C990" s="27">
        <f t="shared" si="17"/>
        <v>-3.0882166894203669E-2</v>
      </c>
    </row>
    <row r="991" spans="1:3">
      <c r="A991" s="99">
        <v>40771</v>
      </c>
      <c r="B991" s="7">
        <v>1344</v>
      </c>
      <c r="C991" s="27">
        <f t="shared" si="17"/>
        <v>-1.9890158479219575E-2</v>
      </c>
    </row>
    <row r="992" spans="1:3">
      <c r="A992" s="99">
        <v>40770</v>
      </c>
      <c r="B992" s="7">
        <v>1306</v>
      </c>
      <c r="C992" s="27">
        <f t="shared" si="17"/>
        <v>-2.8681211246718494E-2</v>
      </c>
    </row>
    <row r="993" spans="1:3">
      <c r="A993" s="99">
        <v>40767</v>
      </c>
      <c r="B993" s="7">
        <v>1287</v>
      </c>
      <c r="C993" s="27">
        <f t="shared" si="17"/>
        <v>-1.4655102240249726E-2</v>
      </c>
    </row>
    <row r="994" spans="1:3">
      <c r="A994" s="99">
        <v>40766</v>
      </c>
      <c r="B994" s="7">
        <v>1277</v>
      </c>
      <c r="C994" s="27">
        <f t="shared" si="17"/>
        <v>-7.8003515635874047E-3</v>
      </c>
    </row>
    <row r="995" spans="1:3">
      <c r="A995" s="99">
        <v>40765</v>
      </c>
      <c r="B995" s="7">
        <v>1265</v>
      </c>
      <c r="C995" s="27">
        <f t="shared" si="17"/>
        <v>-9.4414548709186741E-3</v>
      </c>
    </row>
    <row r="996" spans="1:3">
      <c r="A996" s="99">
        <v>40764</v>
      </c>
      <c r="B996" s="7">
        <v>1257</v>
      </c>
      <c r="C996" s="27">
        <f t="shared" si="17"/>
        <v>-6.3441925713731504E-3</v>
      </c>
    </row>
    <row r="997" spans="1:3">
      <c r="A997" s="99">
        <v>40763</v>
      </c>
      <c r="B997" s="7">
        <v>1264</v>
      </c>
      <c r="C997" s="27">
        <f t="shared" si="17"/>
        <v>5.5533661165553137E-3</v>
      </c>
    </row>
    <row r="998" spans="1:3">
      <c r="A998" s="99">
        <v>40760</v>
      </c>
      <c r="B998" s="7">
        <v>1268</v>
      </c>
      <c r="C998" s="27">
        <f t="shared" si="17"/>
        <v>3.1595602903685179E-3</v>
      </c>
    </row>
    <row r="999" spans="1:3">
      <c r="A999" s="99">
        <v>40759</v>
      </c>
      <c r="B999" s="7">
        <v>1268</v>
      </c>
      <c r="C999" s="27">
        <f t="shared" si="17"/>
        <v>0</v>
      </c>
    </row>
    <row r="1000" spans="1:3">
      <c r="A1000" s="99">
        <v>40758</v>
      </c>
      <c r="B1000" s="7">
        <v>1260</v>
      </c>
      <c r="C1000" s="27">
        <f t="shared" si="17"/>
        <v>-6.3291350516475123E-3</v>
      </c>
    </row>
    <row r="1001" spans="1:3">
      <c r="A1001" s="99">
        <v>40757</v>
      </c>
      <c r="B1001" s="7">
        <v>1253</v>
      </c>
      <c r="C1001" s="27">
        <f t="shared" si="17"/>
        <v>-5.5710450494553601E-3</v>
      </c>
    </row>
    <row r="1002" spans="1:3">
      <c r="A1002" s="99">
        <v>40756</v>
      </c>
      <c r="B1002" s="7">
        <v>1256</v>
      </c>
      <c r="C1002" s="27">
        <f t="shared" si="17"/>
        <v>2.3913921320757054E-3</v>
      </c>
    </row>
    <row r="1003" spans="1:3">
      <c r="A1003" s="99">
        <v>40753</v>
      </c>
      <c r="B1003" s="7">
        <v>1264</v>
      </c>
      <c r="C1003" s="27">
        <f t="shared" si="17"/>
        <v>6.3492276786587445E-3</v>
      </c>
    </row>
    <row r="1004" spans="1:3">
      <c r="A1004" s="99">
        <v>40752</v>
      </c>
      <c r="B1004" s="7">
        <v>1278</v>
      </c>
      <c r="C1004" s="27">
        <f t="shared" si="17"/>
        <v>1.1015060230677441E-2</v>
      </c>
    </row>
    <row r="1005" spans="1:3">
      <c r="A1005" s="99">
        <v>40751</v>
      </c>
      <c r="B1005" s="7">
        <v>1296</v>
      </c>
      <c r="C1005" s="27">
        <f t="shared" si="17"/>
        <v>1.398624197473987E-2</v>
      </c>
    </row>
    <row r="1006" spans="1:3">
      <c r="A1006" s="99">
        <v>40750</v>
      </c>
      <c r="B1006" s="7">
        <v>1310</v>
      </c>
      <c r="C1006" s="27">
        <f t="shared" si="17"/>
        <v>1.0744539282977163E-2</v>
      </c>
    </row>
    <row r="1007" spans="1:3">
      <c r="A1007" s="99">
        <v>40749</v>
      </c>
      <c r="B1007" s="7">
        <v>1317</v>
      </c>
      <c r="C1007" s="27">
        <f t="shared" si="17"/>
        <v>5.3292855480838331E-3</v>
      </c>
    </row>
    <row r="1008" spans="1:3">
      <c r="A1008" s="99">
        <v>40746</v>
      </c>
      <c r="B1008" s="7">
        <v>1323</v>
      </c>
      <c r="C1008" s="27">
        <f t="shared" si="17"/>
        <v>4.5454623716746382E-3</v>
      </c>
    </row>
    <row r="1009" spans="1:3">
      <c r="A1009" s="99">
        <v>40745</v>
      </c>
      <c r="B1009" s="7">
        <v>1325</v>
      </c>
      <c r="C1009" s="27">
        <f t="shared" si="17"/>
        <v>1.5105743053668514E-3</v>
      </c>
    </row>
    <row r="1010" spans="1:3">
      <c r="A1010" s="99">
        <v>40744</v>
      </c>
      <c r="B1010" s="7">
        <v>1328</v>
      </c>
      <c r="C1010" s="27">
        <f t="shared" si="17"/>
        <v>2.2615916160566218E-3</v>
      </c>
    </row>
    <row r="1011" spans="1:3">
      <c r="A1011" s="99">
        <v>40743</v>
      </c>
      <c r="B1011" s="7">
        <v>1330</v>
      </c>
      <c r="C1011" s="27">
        <f t="shared" si="17"/>
        <v>1.5048911794203067E-3</v>
      </c>
    </row>
    <row r="1012" spans="1:3">
      <c r="A1012" s="99">
        <v>40742</v>
      </c>
      <c r="B1012" s="7">
        <v>1340</v>
      </c>
      <c r="C1012" s="27">
        <f t="shared" si="17"/>
        <v>7.4906717291576587E-3</v>
      </c>
    </row>
    <row r="1013" spans="1:3">
      <c r="A1013" s="99">
        <v>40739</v>
      </c>
      <c r="B1013" s="7">
        <v>1353</v>
      </c>
      <c r="C1013" s="27">
        <f t="shared" si="17"/>
        <v>9.6547352258308933E-3</v>
      </c>
    </row>
    <row r="1014" spans="1:3">
      <c r="A1014" s="99">
        <v>40738</v>
      </c>
      <c r="B1014" s="7">
        <v>1367</v>
      </c>
      <c r="C1014" s="27">
        <f t="shared" si="17"/>
        <v>1.0294208553161438E-2</v>
      </c>
    </row>
    <row r="1015" spans="1:3">
      <c r="A1015" s="99">
        <v>40737</v>
      </c>
      <c r="B1015" s="7">
        <v>1383</v>
      </c>
      <c r="C1015" s="27">
        <f t="shared" si="17"/>
        <v>1.163649494080864E-2</v>
      </c>
    </row>
    <row r="1016" spans="1:3">
      <c r="A1016" s="99">
        <v>40736</v>
      </c>
      <c r="B1016" s="7">
        <v>1411</v>
      </c>
      <c r="C1016" s="27">
        <f t="shared" si="17"/>
        <v>2.0043620188055805E-2</v>
      </c>
    </row>
    <row r="1017" spans="1:3">
      <c r="A1017" s="99">
        <v>40735</v>
      </c>
      <c r="B1017" s="7">
        <v>1437</v>
      </c>
      <c r="C1017" s="27">
        <f t="shared" si="17"/>
        <v>1.8258934226210943E-2</v>
      </c>
    </row>
    <row r="1018" spans="1:3">
      <c r="A1018" s="99">
        <v>40732</v>
      </c>
      <c r="B1018" s="7">
        <v>1449</v>
      </c>
      <c r="C1018" s="27">
        <f t="shared" si="17"/>
        <v>8.3160562416573856E-3</v>
      </c>
    </row>
    <row r="1019" spans="1:3">
      <c r="A1019" s="99">
        <v>40731</v>
      </c>
      <c r="B1019" s="7">
        <v>1453</v>
      </c>
      <c r="C1019" s="27">
        <f t="shared" si="17"/>
        <v>2.7567212496005058E-3</v>
      </c>
    </row>
    <row r="1020" spans="1:3">
      <c r="A1020" s="99">
        <v>40730</v>
      </c>
      <c r="B1020" s="7">
        <v>1443</v>
      </c>
      <c r="C1020" s="27">
        <f t="shared" si="17"/>
        <v>-6.9061047964120471E-3</v>
      </c>
    </row>
    <row r="1021" spans="1:3">
      <c r="A1021" s="99">
        <v>40729</v>
      </c>
      <c r="B1021" s="7">
        <v>1428</v>
      </c>
      <c r="C1021" s="27">
        <f t="shared" si="17"/>
        <v>-1.044941587434112E-2</v>
      </c>
    </row>
    <row r="1022" spans="1:3">
      <c r="A1022" s="99">
        <v>40728</v>
      </c>
      <c r="B1022" s="7">
        <v>1419</v>
      </c>
      <c r="C1022" s="27">
        <f t="shared" si="17"/>
        <v>-6.3224657394870144E-3</v>
      </c>
    </row>
    <row r="1023" spans="1:3">
      <c r="A1023" s="99">
        <v>40725</v>
      </c>
      <c r="B1023" s="7">
        <v>1422</v>
      </c>
      <c r="C1023" s="27">
        <f t="shared" si="17"/>
        <v>2.1119332031435513E-3</v>
      </c>
    </row>
    <row r="1024" spans="1:3">
      <c r="A1024" s="99">
        <v>40724</v>
      </c>
      <c r="B1024" s="7">
        <v>1413</v>
      </c>
      <c r="C1024" s="27">
        <f t="shared" si="17"/>
        <v>-6.34922767865878E-3</v>
      </c>
    </row>
    <row r="1025" spans="1:3">
      <c r="A1025" s="99">
        <v>40723</v>
      </c>
      <c r="B1025" s="7">
        <v>1420</v>
      </c>
      <c r="C1025" s="27">
        <f t="shared" si="17"/>
        <v>4.9417679107790474E-3</v>
      </c>
    </row>
    <row r="1026" spans="1:3">
      <c r="A1026" s="99">
        <v>40722</v>
      </c>
      <c r="B1026" s="7">
        <v>1438</v>
      </c>
      <c r="C1026" s="27">
        <f t="shared" si="17"/>
        <v>1.2596387685685566E-2</v>
      </c>
    </row>
    <row r="1027" spans="1:3">
      <c r="A1027" s="99">
        <v>40721</v>
      </c>
      <c r="B1027" s="7">
        <v>1442</v>
      </c>
      <c r="C1027" s="27">
        <f t="shared" si="17"/>
        <v>2.7777795639023694E-3</v>
      </c>
    </row>
    <row r="1028" spans="1:3">
      <c r="A1028" s="99">
        <v>40718</v>
      </c>
      <c r="B1028" s="7">
        <v>1424</v>
      </c>
      <c r="C1028" s="27">
        <f t="shared" si="17"/>
        <v>-1.2561225872973304E-2</v>
      </c>
    </row>
    <row r="1029" spans="1:3">
      <c r="A1029" s="99">
        <v>40717</v>
      </c>
      <c r="B1029" s="7">
        <v>1414</v>
      </c>
      <c r="C1029" s="27">
        <f t="shared" ref="C1029:C1092" si="18">LN(B1029/B1028)</f>
        <v>-7.0472455154030559E-3</v>
      </c>
    </row>
    <row r="1030" spans="1:3">
      <c r="A1030" s="99">
        <v>40716</v>
      </c>
      <c r="B1030" s="7">
        <v>1406</v>
      </c>
      <c r="C1030" s="27">
        <f t="shared" si="18"/>
        <v>-5.6737740859078246E-3</v>
      </c>
    </row>
    <row r="1031" spans="1:3">
      <c r="A1031" s="99">
        <v>40715</v>
      </c>
      <c r="B1031" s="7">
        <v>1409</v>
      </c>
      <c r="C1031" s="27">
        <f t="shared" si="18"/>
        <v>2.1314395280700397E-3</v>
      </c>
    </row>
    <row r="1032" spans="1:3">
      <c r="A1032" s="99">
        <v>40714</v>
      </c>
      <c r="B1032" s="7">
        <v>1418</v>
      </c>
      <c r="C1032" s="27">
        <f t="shared" si="18"/>
        <v>6.3671951933926517E-3</v>
      </c>
    </row>
    <row r="1033" spans="1:3">
      <c r="A1033" s="99">
        <v>40711</v>
      </c>
      <c r="B1033" s="7">
        <v>1423</v>
      </c>
      <c r="C1033" s="27">
        <f t="shared" si="18"/>
        <v>3.5198909977796657E-3</v>
      </c>
    </row>
    <row r="1034" spans="1:3">
      <c r="A1034" s="99">
        <v>40710</v>
      </c>
      <c r="B1034" s="7">
        <v>1424</v>
      </c>
      <c r="C1034" s="27">
        <f t="shared" si="18"/>
        <v>7.02493882068753E-4</v>
      </c>
    </row>
    <row r="1035" spans="1:3">
      <c r="A1035" s="99">
        <v>40709</v>
      </c>
      <c r="B1035" s="7">
        <v>1405</v>
      </c>
      <c r="C1035" s="27">
        <f t="shared" si="18"/>
        <v>-1.3432510204074955E-2</v>
      </c>
    </row>
    <row r="1036" spans="1:3">
      <c r="A1036" s="99">
        <v>40708</v>
      </c>
      <c r="B1036" s="7">
        <v>1400</v>
      </c>
      <c r="C1036" s="27">
        <f t="shared" si="18"/>
        <v>-3.5650661644961459E-3</v>
      </c>
    </row>
    <row r="1037" spans="1:3">
      <c r="A1037" s="99">
        <v>40707</v>
      </c>
      <c r="B1037" s="7">
        <v>1412</v>
      </c>
      <c r="C1037" s="27">
        <f t="shared" si="18"/>
        <v>8.5349024498375062E-3</v>
      </c>
    </row>
    <row r="1038" spans="1:3">
      <c r="A1038" s="99">
        <v>40704</v>
      </c>
      <c r="B1038" s="7">
        <v>1418</v>
      </c>
      <c r="C1038" s="27">
        <f t="shared" si="18"/>
        <v>4.2402890388854421E-3</v>
      </c>
    </row>
    <row r="1039" spans="1:3">
      <c r="A1039" s="99">
        <v>40703</v>
      </c>
      <c r="B1039" s="7">
        <v>1428</v>
      </c>
      <c r="C1039" s="27">
        <f t="shared" si="18"/>
        <v>7.0274358074568759E-3</v>
      </c>
    </row>
    <row r="1040" spans="1:3">
      <c r="A1040" s="99">
        <v>40702</v>
      </c>
      <c r="B1040" s="7">
        <v>1434</v>
      </c>
      <c r="C1040" s="27">
        <f t="shared" si="18"/>
        <v>4.1928782600359578E-3</v>
      </c>
    </row>
    <row r="1041" spans="1:3">
      <c r="A1041" s="99">
        <v>40701</v>
      </c>
      <c r="B1041" s="7">
        <v>1456</v>
      </c>
      <c r="C1041" s="27">
        <f t="shared" si="18"/>
        <v>1.5225207597065596E-2</v>
      </c>
    </row>
    <row r="1042" spans="1:3">
      <c r="A1042" s="99">
        <v>40700</v>
      </c>
      <c r="B1042" s="7">
        <v>1484</v>
      </c>
      <c r="C1042" s="27">
        <f t="shared" si="18"/>
        <v>1.9048194970694411E-2</v>
      </c>
    </row>
    <row r="1043" spans="1:3">
      <c r="A1043" s="99">
        <v>40697</v>
      </c>
      <c r="B1043" s="7">
        <v>1489</v>
      </c>
      <c r="C1043" s="27">
        <f t="shared" si="18"/>
        <v>3.3636089566832024E-3</v>
      </c>
    </row>
    <row r="1044" spans="1:3">
      <c r="A1044" s="99">
        <v>40696</v>
      </c>
      <c r="B1044" s="7">
        <v>1489</v>
      </c>
      <c r="C1044" s="27">
        <f t="shared" si="18"/>
        <v>0</v>
      </c>
    </row>
    <row r="1045" spans="1:3">
      <c r="A1045" s="99">
        <v>40695</v>
      </c>
      <c r="B1045" s="7">
        <v>1485</v>
      </c>
      <c r="C1045" s="27">
        <f t="shared" si="18"/>
        <v>-2.6899814472090243E-3</v>
      </c>
    </row>
    <row r="1046" spans="1:3">
      <c r="A1046" s="99">
        <v>40694</v>
      </c>
      <c r="B1046" s="7">
        <v>1480</v>
      </c>
      <c r="C1046" s="27">
        <f t="shared" si="18"/>
        <v>-3.3726844786392302E-3</v>
      </c>
    </row>
    <row r="1047" spans="1:3">
      <c r="A1047" s="99">
        <v>40690</v>
      </c>
      <c r="B1047" s="7">
        <v>1474</v>
      </c>
      <c r="C1047" s="27">
        <f t="shared" si="18"/>
        <v>-4.0622940088787928E-3</v>
      </c>
    </row>
    <row r="1048" spans="1:3">
      <c r="A1048" s="99">
        <v>40689</v>
      </c>
      <c r="B1048" s="7">
        <v>1467</v>
      </c>
      <c r="C1048" s="27">
        <f t="shared" si="18"/>
        <v>-4.7602946063002305E-3</v>
      </c>
    </row>
    <row r="1049" spans="1:3">
      <c r="A1049" s="99">
        <v>40688</v>
      </c>
      <c r="B1049" s="7">
        <v>1446</v>
      </c>
      <c r="C1049" s="27">
        <f t="shared" si="18"/>
        <v>-1.4418375424271712E-2</v>
      </c>
    </row>
    <row r="1050" spans="1:3">
      <c r="A1050" s="99">
        <v>40687</v>
      </c>
      <c r="B1050" s="7">
        <v>1398</v>
      </c>
      <c r="C1050" s="27">
        <f t="shared" si="18"/>
        <v>-3.375847992495442E-2</v>
      </c>
    </row>
    <row r="1051" spans="1:3">
      <c r="A1051" s="99">
        <v>40686</v>
      </c>
      <c r="B1051" s="7">
        <v>1369</v>
      </c>
      <c r="C1051" s="27">
        <f t="shared" si="18"/>
        <v>-2.0962097505306691E-2</v>
      </c>
    </row>
    <row r="1052" spans="1:3">
      <c r="A1052" s="99">
        <v>40683</v>
      </c>
      <c r="B1052" s="7">
        <v>1349</v>
      </c>
      <c r="C1052" s="27">
        <f t="shared" si="18"/>
        <v>-1.4716969080693055E-2</v>
      </c>
    </row>
    <row r="1053" spans="1:3">
      <c r="A1053" s="99">
        <v>40682</v>
      </c>
      <c r="B1053" s="7">
        <v>1329</v>
      </c>
      <c r="C1053" s="27">
        <f t="shared" si="18"/>
        <v>-1.4936797494510597E-2</v>
      </c>
    </row>
    <row r="1054" spans="1:3">
      <c r="A1054" s="99">
        <v>40681</v>
      </c>
      <c r="B1054" s="7">
        <v>1271</v>
      </c>
      <c r="C1054" s="27">
        <f t="shared" si="18"/>
        <v>-4.4622787523791299E-2</v>
      </c>
    </row>
    <row r="1055" spans="1:3">
      <c r="A1055" s="99">
        <v>40680</v>
      </c>
      <c r="B1055" s="7">
        <v>1274</v>
      </c>
      <c r="C1055" s="27">
        <f t="shared" si="18"/>
        <v>2.3575649426546795E-3</v>
      </c>
    </row>
    <row r="1056" spans="1:3">
      <c r="A1056" s="99">
        <v>40679</v>
      </c>
      <c r="B1056" s="7">
        <v>1291</v>
      </c>
      <c r="C1056" s="27">
        <f t="shared" si="18"/>
        <v>1.3255554714533766E-2</v>
      </c>
    </row>
    <row r="1057" spans="1:3">
      <c r="A1057" s="99">
        <v>40676</v>
      </c>
      <c r="B1057" s="7">
        <v>1306</v>
      </c>
      <c r="C1057" s="27">
        <f t="shared" si="18"/>
        <v>1.1551918989733897E-2</v>
      </c>
    </row>
    <row r="1058" spans="1:3">
      <c r="A1058" s="99">
        <v>40675</v>
      </c>
      <c r="B1058" s="7">
        <v>1320</v>
      </c>
      <c r="C1058" s="27">
        <f t="shared" si="18"/>
        <v>1.0662705744040111E-2</v>
      </c>
    </row>
    <row r="1059" spans="1:3">
      <c r="A1059" s="99">
        <v>40674</v>
      </c>
      <c r="B1059" s="7">
        <v>1334</v>
      </c>
      <c r="C1059" s="27">
        <f t="shared" si="18"/>
        <v>1.0550210895152392E-2</v>
      </c>
    </row>
    <row r="1060" spans="1:3">
      <c r="A1060" s="99">
        <v>40673</v>
      </c>
      <c r="B1060" s="7">
        <v>1344</v>
      </c>
      <c r="C1060" s="27">
        <f t="shared" si="18"/>
        <v>7.4682946075257444E-3</v>
      </c>
    </row>
    <row r="1061" spans="1:3">
      <c r="A1061" s="99">
        <v>40672</v>
      </c>
      <c r="B1061" s="7">
        <v>1348</v>
      </c>
      <c r="C1061" s="27">
        <f t="shared" si="18"/>
        <v>2.97177038915748E-3</v>
      </c>
    </row>
    <row r="1062" spans="1:3">
      <c r="A1062" s="99">
        <v>40669</v>
      </c>
      <c r="B1062" s="7">
        <v>1340</v>
      </c>
      <c r="C1062" s="27">
        <f t="shared" si="18"/>
        <v>-5.9523985272952728E-3</v>
      </c>
    </row>
    <row r="1063" spans="1:3">
      <c r="A1063" s="99">
        <v>40668</v>
      </c>
      <c r="B1063" s="7">
        <v>1314</v>
      </c>
      <c r="C1063" s="27">
        <f t="shared" si="18"/>
        <v>-1.9593693900401266E-2</v>
      </c>
    </row>
    <row r="1064" spans="1:3">
      <c r="A1064" s="99">
        <v>40667</v>
      </c>
      <c r="B1064" s="7">
        <v>1302</v>
      </c>
      <c r="C1064" s="27">
        <f t="shared" si="18"/>
        <v>-9.1743762760412694E-3</v>
      </c>
    </row>
    <row r="1065" spans="1:3">
      <c r="A1065" s="99">
        <v>40666</v>
      </c>
      <c r="B1065" s="7">
        <v>1292</v>
      </c>
      <c r="C1065" s="27">
        <f t="shared" si="18"/>
        <v>-7.7101384259674341E-3</v>
      </c>
    </row>
    <row r="1066" spans="1:3">
      <c r="A1066" s="99">
        <v>40661</v>
      </c>
      <c r="B1066" s="7">
        <v>1269</v>
      </c>
      <c r="C1066" s="27">
        <f t="shared" si="18"/>
        <v>-1.7962216628159482E-2</v>
      </c>
    </row>
    <row r="1067" spans="1:3">
      <c r="A1067" s="99">
        <v>40660</v>
      </c>
      <c r="B1067" s="7">
        <v>1259</v>
      </c>
      <c r="C1067" s="27">
        <f t="shared" si="18"/>
        <v>-7.9114336700405064E-3</v>
      </c>
    </row>
    <row r="1068" spans="1:3">
      <c r="A1068" s="99">
        <v>40659</v>
      </c>
      <c r="B1068" s="7">
        <v>1250</v>
      </c>
      <c r="C1068" s="27">
        <f t="shared" si="18"/>
        <v>-7.1742037480003297E-3</v>
      </c>
    </row>
    <row r="1069" spans="1:3">
      <c r="A1069" s="99">
        <v>40654</v>
      </c>
      <c r="B1069" s="7">
        <v>1254</v>
      </c>
      <c r="C1069" s="27">
        <f t="shared" si="18"/>
        <v>3.1948908965192886E-3</v>
      </c>
    </row>
    <row r="1070" spans="1:3">
      <c r="A1070" s="99">
        <v>40653</v>
      </c>
      <c r="B1070" s="7">
        <v>1262</v>
      </c>
      <c r="C1070" s="27">
        <f t="shared" si="18"/>
        <v>6.3593219082924216E-3</v>
      </c>
    </row>
    <row r="1071" spans="1:3">
      <c r="A1071" s="99">
        <v>40652</v>
      </c>
      <c r="B1071" s="7">
        <v>1271</v>
      </c>
      <c r="C1071" s="27">
        <f t="shared" si="18"/>
        <v>7.1062280882956026E-3</v>
      </c>
    </row>
    <row r="1072" spans="1:3">
      <c r="A1072" s="99">
        <v>40651</v>
      </c>
      <c r="B1072" s="7">
        <v>1284</v>
      </c>
      <c r="C1072" s="27">
        <f t="shared" si="18"/>
        <v>1.0176213060452457E-2</v>
      </c>
    </row>
    <row r="1073" spans="1:3">
      <c r="A1073" s="99">
        <v>40648</v>
      </c>
      <c r="B1073" s="7">
        <v>1296</v>
      </c>
      <c r="C1073" s="27">
        <f t="shared" si="18"/>
        <v>9.3023926623134103E-3</v>
      </c>
    </row>
    <row r="1074" spans="1:3">
      <c r="A1074" s="99">
        <v>40647</v>
      </c>
      <c r="B1074" s="7">
        <v>1309</v>
      </c>
      <c r="C1074" s="27">
        <f t="shared" si="18"/>
        <v>9.9808889976799146E-3</v>
      </c>
    </row>
    <row r="1075" spans="1:3">
      <c r="A1075" s="99">
        <v>40646</v>
      </c>
      <c r="B1075" s="7">
        <v>1324</v>
      </c>
      <c r="C1075" s="27">
        <f t="shared" si="18"/>
        <v>1.139397058705351E-2</v>
      </c>
    </row>
    <row r="1076" spans="1:3">
      <c r="A1076" s="99">
        <v>40645</v>
      </c>
      <c r="B1076" s="7">
        <v>1342</v>
      </c>
      <c r="C1076" s="27">
        <f t="shared" si="18"/>
        <v>1.3503581034673525E-2</v>
      </c>
    </row>
    <row r="1077" spans="1:3">
      <c r="A1077" s="99">
        <v>40644</v>
      </c>
      <c r="B1077" s="7">
        <v>1359</v>
      </c>
      <c r="C1077" s="27">
        <f t="shared" si="18"/>
        <v>1.2588096619516534E-2</v>
      </c>
    </row>
    <row r="1078" spans="1:3">
      <c r="A1078" s="99">
        <v>40641</v>
      </c>
      <c r="B1078" s="7">
        <v>1376</v>
      </c>
      <c r="C1078" s="27">
        <f t="shared" si="18"/>
        <v>1.2431604342145176E-2</v>
      </c>
    </row>
    <row r="1079" spans="1:3">
      <c r="A1079" s="99">
        <v>40640</v>
      </c>
      <c r="B1079" s="7">
        <v>1401</v>
      </c>
      <c r="C1079" s="27">
        <f t="shared" si="18"/>
        <v>1.800552784371812E-2</v>
      </c>
    </row>
    <row r="1080" spans="1:3">
      <c r="A1080" s="99">
        <v>40639</v>
      </c>
      <c r="B1080" s="7">
        <v>1430</v>
      </c>
      <c r="C1080" s="27">
        <f t="shared" si="18"/>
        <v>2.0488176916945971E-2</v>
      </c>
    </row>
    <row r="1081" spans="1:3">
      <c r="A1081" s="99">
        <v>40638</v>
      </c>
      <c r="B1081" s="7">
        <v>1462</v>
      </c>
      <c r="C1081" s="27">
        <f t="shared" si="18"/>
        <v>2.2130917055770891E-2</v>
      </c>
    </row>
    <row r="1082" spans="1:3">
      <c r="A1082" s="99">
        <v>40637</v>
      </c>
      <c r="B1082" s="7">
        <v>1498</v>
      </c>
      <c r="C1082" s="27">
        <f t="shared" si="18"/>
        <v>2.4325523767441057E-2</v>
      </c>
    </row>
    <row r="1083" spans="1:3">
      <c r="A1083" s="99">
        <v>40634</v>
      </c>
      <c r="B1083" s="7">
        <v>1520</v>
      </c>
      <c r="C1083" s="27">
        <f t="shared" si="18"/>
        <v>1.4579449763157238E-2</v>
      </c>
    </row>
    <row r="1084" spans="1:3">
      <c r="A1084" s="99">
        <v>40633</v>
      </c>
      <c r="B1084" s="7">
        <v>1530</v>
      </c>
      <c r="C1084" s="27">
        <f t="shared" si="18"/>
        <v>6.5574005461590396E-3</v>
      </c>
    </row>
    <row r="1085" spans="1:3">
      <c r="A1085" s="99">
        <v>40632</v>
      </c>
      <c r="B1085" s="7">
        <v>1545</v>
      </c>
      <c r="C1085" s="27">
        <f t="shared" si="18"/>
        <v>9.7561749453646558E-3</v>
      </c>
    </row>
    <row r="1086" spans="1:3">
      <c r="A1086" s="99">
        <v>40631</v>
      </c>
      <c r="B1086" s="7">
        <v>1572</v>
      </c>
      <c r="C1086" s="27">
        <f t="shared" si="18"/>
        <v>1.7324783657305921E-2</v>
      </c>
    </row>
    <row r="1087" spans="1:3">
      <c r="A1087" s="99">
        <v>40630</v>
      </c>
      <c r="B1087" s="7">
        <v>1585</v>
      </c>
      <c r="C1087" s="27">
        <f t="shared" si="18"/>
        <v>8.2357133222291396E-3</v>
      </c>
    </row>
    <row r="1088" spans="1:3">
      <c r="A1088" s="99">
        <v>40627</v>
      </c>
      <c r="B1088" s="7">
        <v>1585</v>
      </c>
      <c r="C1088" s="27">
        <f t="shared" si="18"/>
        <v>0</v>
      </c>
    </row>
    <row r="1089" spans="1:3">
      <c r="A1089" s="99">
        <v>40626</v>
      </c>
      <c r="B1089" s="7">
        <v>1583</v>
      </c>
      <c r="C1089" s="27">
        <f t="shared" si="18"/>
        <v>-1.2626264303688105E-3</v>
      </c>
    </row>
    <row r="1090" spans="1:3">
      <c r="A1090" s="99">
        <v>40625</v>
      </c>
      <c r="B1090" s="7">
        <v>1565</v>
      </c>
      <c r="C1090" s="27">
        <f t="shared" si="18"/>
        <v>-1.1435956906758537E-2</v>
      </c>
    </row>
    <row r="1091" spans="1:3">
      <c r="A1091" s="99">
        <v>40624</v>
      </c>
      <c r="B1091" s="7">
        <v>1543</v>
      </c>
      <c r="C1091" s="27">
        <f t="shared" si="18"/>
        <v>-1.4157250611092803E-2</v>
      </c>
    </row>
    <row r="1092" spans="1:3">
      <c r="A1092" s="99">
        <v>40623</v>
      </c>
      <c r="B1092" s="7">
        <v>1531</v>
      </c>
      <c r="C1092" s="27">
        <f t="shared" si="18"/>
        <v>-7.8074567054771168E-3</v>
      </c>
    </row>
    <row r="1093" spans="1:3">
      <c r="A1093" s="99">
        <v>40620</v>
      </c>
      <c r="B1093" s="7">
        <v>1531</v>
      </c>
      <c r="C1093" s="27">
        <f t="shared" ref="C1093:C1156" si="19">LN(B1093/B1092)</f>
        <v>0</v>
      </c>
    </row>
    <row r="1094" spans="1:3">
      <c r="A1094" s="99">
        <v>40619</v>
      </c>
      <c r="B1094" s="7">
        <v>1533</v>
      </c>
      <c r="C1094" s="27">
        <f t="shared" si="19"/>
        <v>1.305483214130296E-3</v>
      </c>
    </row>
    <row r="1095" spans="1:3">
      <c r="A1095" s="99">
        <v>40618</v>
      </c>
      <c r="B1095" s="7">
        <v>1538</v>
      </c>
      <c r="C1095" s="27">
        <f t="shared" si="19"/>
        <v>3.2562711937752136E-3</v>
      </c>
    </row>
    <row r="1096" spans="1:3">
      <c r="A1096" s="99">
        <v>40617</v>
      </c>
      <c r="B1096" s="7">
        <v>1548</v>
      </c>
      <c r="C1096" s="27">
        <f t="shared" si="19"/>
        <v>6.4809040840831415E-3</v>
      </c>
    </row>
    <row r="1097" spans="1:3">
      <c r="A1097" s="99">
        <v>40616</v>
      </c>
      <c r="B1097" s="7">
        <v>1559</v>
      </c>
      <c r="C1097" s="27">
        <f t="shared" si="19"/>
        <v>7.0808149081040333E-3</v>
      </c>
    </row>
    <row r="1098" spans="1:3">
      <c r="A1098" s="99">
        <v>40613</v>
      </c>
      <c r="B1098" s="7">
        <v>1562</v>
      </c>
      <c r="C1098" s="27">
        <f t="shared" si="19"/>
        <v>1.9224613418546896E-3</v>
      </c>
    </row>
    <row r="1099" spans="1:3">
      <c r="A1099" s="99">
        <v>40612</v>
      </c>
      <c r="B1099" s="7">
        <v>1538</v>
      </c>
      <c r="C1099" s="27">
        <f t="shared" si="19"/>
        <v>-1.5484180334042001E-2</v>
      </c>
    </row>
    <row r="1100" spans="1:3">
      <c r="A1100" s="99">
        <v>40611</v>
      </c>
      <c r="B1100" s="7">
        <v>1472</v>
      </c>
      <c r="C1100" s="27">
        <f t="shared" si="19"/>
        <v>-4.3860850776767789E-2</v>
      </c>
    </row>
    <row r="1101" spans="1:3">
      <c r="A1101" s="99">
        <v>40610</v>
      </c>
      <c r="B1101" s="7">
        <v>1424</v>
      </c>
      <c r="C1101" s="27">
        <f t="shared" si="19"/>
        <v>-3.3152207316900509E-2</v>
      </c>
    </row>
    <row r="1102" spans="1:3">
      <c r="A1102" s="99">
        <v>40609</v>
      </c>
      <c r="B1102" s="7">
        <v>1382</v>
      </c>
      <c r="C1102" s="27">
        <f t="shared" si="19"/>
        <v>-2.9938087644305857E-2</v>
      </c>
    </row>
    <row r="1103" spans="1:3">
      <c r="A1103" s="99">
        <v>40606</v>
      </c>
      <c r="B1103" s="7">
        <v>1346</v>
      </c>
      <c r="C1103" s="27">
        <f t="shared" si="19"/>
        <v>-2.6394494122942112E-2</v>
      </c>
    </row>
    <row r="1104" spans="1:3">
      <c r="A1104" s="99">
        <v>40605</v>
      </c>
      <c r="B1104" s="7">
        <v>1317</v>
      </c>
      <c r="C1104" s="27">
        <f t="shared" si="19"/>
        <v>-2.1780808461392107E-2</v>
      </c>
    </row>
    <row r="1105" spans="1:3">
      <c r="A1105" s="99">
        <v>40604</v>
      </c>
      <c r="B1105" s="7">
        <v>1281</v>
      </c>
      <c r="C1105" s="27">
        <f t="shared" si="19"/>
        <v>-2.7715399846546768E-2</v>
      </c>
    </row>
    <row r="1106" spans="1:3">
      <c r="A1106" s="99">
        <v>40603</v>
      </c>
      <c r="B1106" s="7">
        <v>1262</v>
      </c>
      <c r="C1106" s="27">
        <f t="shared" si="19"/>
        <v>-1.4943258795575795E-2</v>
      </c>
    </row>
    <row r="1107" spans="1:3">
      <c r="A1107" s="99">
        <v>40602</v>
      </c>
      <c r="B1107" s="7">
        <v>1251</v>
      </c>
      <c r="C1107" s="27">
        <f t="shared" si="19"/>
        <v>-8.7545326342473011E-3</v>
      </c>
    </row>
    <row r="1108" spans="1:3">
      <c r="A1108" s="99">
        <v>40599</v>
      </c>
      <c r="B1108" s="7">
        <v>1245</v>
      </c>
      <c r="C1108" s="27">
        <f t="shared" si="19"/>
        <v>-4.8077015681031203E-3</v>
      </c>
    </row>
    <row r="1109" spans="1:3">
      <c r="A1109" s="99">
        <v>40598</v>
      </c>
      <c r="B1109" s="7">
        <v>1242</v>
      </c>
      <c r="C1109" s="27">
        <f t="shared" si="19"/>
        <v>-2.4125464053838782E-3</v>
      </c>
    </row>
    <row r="1110" spans="1:3">
      <c r="A1110" s="99">
        <v>40597</v>
      </c>
      <c r="B1110" s="7">
        <v>1253</v>
      </c>
      <c r="C1110" s="27">
        <f t="shared" si="19"/>
        <v>8.8176924026442654E-3</v>
      </c>
    </row>
    <row r="1111" spans="1:3">
      <c r="A1111" s="99">
        <v>40596</v>
      </c>
      <c r="B1111" s="7">
        <v>1279</v>
      </c>
      <c r="C1111" s="27">
        <f t="shared" si="19"/>
        <v>2.0537846682774353E-2</v>
      </c>
    </row>
    <row r="1112" spans="1:3">
      <c r="A1112" s="99">
        <v>40595</v>
      </c>
      <c r="B1112" s="7">
        <v>1295</v>
      </c>
      <c r="C1112" s="27">
        <f t="shared" si="19"/>
        <v>1.2432172554795402E-2</v>
      </c>
    </row>
    <row r="1113" spans="1:3">
      <c r="A1113" s="99">
        <v>40592</v>
      </c>
      <c r="B1113" s="7">
        <v>1301</v>
      </c>
      <c r="C1113" s="27">
        <f t="shared" si="19"/>
        <v>4.6225043788672296E-3</v>
      </c>
    </row>
    <row r="1114" spans="1:3">
      <c r="A1114" s="99">
        <v>40591</v>
      </c>
      <c r="B1114" s="7">
        <v>1292</v>
      </c>
      <c r="C1114" s="27">
        <f t="shared" si="19"/>
        <v>-6.9417941699580904E-3</v>
      </c>
    </row>
    <row r="1115" spans="1:3">
      <c r="A1115" s="99">
        <v>40590</v>
      </c>
      <c r="B1115" s="7">
        <v>1271</v>
      </c>
      <c r="C1115" s="27">
        <f t="shared" si="19"/>
        <v>-1.6387413153093073E-2</v>
      </c>
    </row>
    <row r="1116" spans="1:3">
      <c r="A1116" s="99">
        <v>40589</v>
      </c>
      <c r="B1116" s="7">
        <v>1236</v>
      </c>
      <c r="C1116" s="27">
        <f t="shared" si="19"/>
        <v>-2.7923633171818014E-2</v>
      </c>
    </row>
    <row r="1117" spans="1:3">
      <c r="A1117" s="99">
        <v>40588</v>
      </c>
      <c r="B1117" s="7">
        <v>1206</v>
      </c>
      <c r="C1117" s="27">
        <f t="shared" si="19"/>
        <v>-2.4571260730505317E-2</v>
      </c>
    </row>
    <row r="1118" spans="1:3">
      <c r="A1118" s="99">
        <v>40585</v>
      </c>
      <c r="B1118" s="7">
        <v>1178</v>
      </c>
      <c r="C1118" s="27">
        <f t="shared" si="19"/>
        <v>-2.3491013075598741E-2</v>
      </c>
    </row>
    <row r="1119" spans="1:3">
      <c r="A1119" s="99">
        <v>40584</v>
      </c>
      <c r="B1119" s="7">
        <v>1136</v>
      </c>
      <c r="C1119" s="27">
        <f t="shared" si="19"/>
        <v>-3.6304764930435357E-2</v>
      </c>
    </row>
    <row r="1120" spans="1:3">
      <c r="A1120" s="99">
        <v>40583</v>
      </c>
      <c r="B1120" s="7">
        <v>1092</v>
      </c>
      <c r="C1120" s="27">
        <f t="shared" si="19"/>
        <v>-3.9502442976246256E-2</v>
      </c>
    </row>
    <row r="1121" spans="1:3">
      <c r="A1121" s="99">
        <v>40582</v>
      </c>
      <c r="B1121" s="7">
        <v>1064</v>
      </c>
      <c r="C1121" s="27">
        <f t="shared" si="19"/>
        <v>-2.5975486403260677E-2</v>
      </c>
    </row>
    <row r="1122" spans="1:3">
      <c r="A1122" s="99">
        <v>40581</v>
      </c>
      <c r="B1122" s="7">
        <v>1045</v>
      </c>
      <c r="C1122" s="27">
        <f t="shared" si="19"/>
        <v>-1.8018505502678365E-2</v>
      </c>
    </row>
    <row r="1123" spans="1:3">
      <c r="A1123" s="99">
        <v>40578</v>
      </c>
      <c r="B1123" s="7">
        <v>1043</v>
      </c>
      <c r="C1123" s="27">
        <f t="shared" si="19"/>
        <v>-1.9157093981388982E-3</v>
      </c>
    </row>
    <row r="1124" spans="1:3">
      <c r="A1124" s="99">
        <v>40577</v>
      </c>
      <c r="B1124" s="7">
        <v>1045</v>
      </c>
      <c r="C1124" s="27">
        <f t="shared" si="19"/>
        <v>1.9157093981389615E-3</v>
      </c>
    </row>
    <row r="1125" spans="1:3">
      <c r="A1125" s="99">
        <v>40576</v>
      </c>
      <c r="B1125" s="7">
        <v>1064</v>
      </c>
      <c r="C1125" s="27">
        <f t="shared" si="19"/>
        <v>1.8018505502678212E-2</v>
      </c>
    </row>
    <row r="1126" spans="1:3">
      <c r="A1126" s="99">
        <v>40575</v>
      </c>
      <c r="B1126" s="7">
        <v>1084</v>
      </c>
      <c r="C1126" s="27">
        <f t="shared" si="19"/>
        <v>1.862251209800185E-2</v>
      </c>
    </row>
    <row r="1127" spans="1:3">
      <c r="A1127" s="99">
        <v>40574</v>
      </c>
      <c r="B1127" s="7">
        <v>1107</v>
      </c>
      <c r="C1127" s="27">
        <f t="shared" si="19"/>
        <v>2.0995750709045351E-2</v>
      </c>
    </row>
    <row r="1128" spans="1:3">
      <c r="A1128" s="99">
        <v>40571</v>
      </c>
      <c r="B1128" s="7">
        <v>1137</v>
      </c>
      <c r="C1128" s="27">
        <f t="shared" si="19"/>
        <v>2.6739561041899087E-2</v>
      </c>
    </row>
    <row r="1129" spans="1:3">
      <c r="A1129" s="99">
        <v>40570</v>
      </c>
      <c r="B1129" s="7">
        <v>1186</v>
      </c>
      <c r="C1129" s="27">
        <f t="shared" si="19"/>
        <v>4.2193085807134774E-2</v>
      </c>
    </row>
    <row r="1130" spans="1:3">
      <c r="A1130" s="99">
        <v>40569</v>
      </c>
      <c r="B1130" s="7">
        <v>1234</v>
      </c>
      <c r="C1130" s="27">
        <f t="shared" si="19"/>
        <v>3.9674624907662319E-2</v>
      </c>
    </row>
    <row r="1131" spans="1:3">
      <c r="A1131" s="99">
        <v>40568</v>
      </c>
      <c r="B1131" s="7">
        <v>1292</v>
      </c>
      <c r="C1131" s="27">
        <f t="shared" si="19"/>
        <v>4.5930479877214117E-2</v>
      </c>
    </row>
    <row r="1132" spans="1:3">
      <c r="A1132" s="99">
        <v>40567</v>
      </c>
      <c r="B1132" s="7">
        <v>1345</v>
      </c>
      <c r="C1132" s="27">
        <f t="shared" si="19"/>
        <v>4.0202607693392352E-2</v>
      </c>
    </row>
    <row r="1133" spans="1:3">
      <c r="A1133" s="99">
        <v>40564</v>
      </c>
      <c r="B1133" s="7">
        <v>1370</v>
      </c>
      <c r="C1133" s="27">
        <f t="shared" si="19"/>
        <v>1.8416726786231068E-2</v>
      </c>
    </row>
    <row r="1134" spans="1:3">
      <c r="A1134" s="99">
        <v>40563</v>
      </c>
      <c r="B1134" s="7">
        <v>1393</v>
      </c>
      <c r="C1134" s="27">
        <f t="shared" si="19"/>
        <v>1.6648954957635093E-2</v>
      </c>
    </row>
    <row r="1135" spans="1:3">
      <c r="A1135" s="99">
        <v>40562</v>
      </c>
      <c r="B1135" s="7">
        <v>1411</v>
      </c>
      <c r="C1135" s="27">
        <f t="shared" si="19"/>
        <v>1.2838978073008265E-2</v>
      </c>
    </row>
    <row r="1136" spans="1:3">
      <c r="A1136" s="99">
        <v>40561</v>
      </c>
      <c r="B1136" s="7">
        <v>1432</v>
      </c>
      <c r="C1136" s="27">
        <f t="shared" si="19"/>
        <v>1.4773395667776986E-2</v>
      </c>
    </row>
    <row r="1137" spans="1:3">
      <c r="A1137" s="99">
        <v>40560</v>
      </c>
      <c r="B1137" s="7">
        <v>1439</v>
      </c>
      <c r="C1137" s="27">
        <f t="shared" si="19"/>
        <v>4.8763593667769355E-3</v>
      </c>
    </row>
    <row r="1138" spans="1:3">
      <c r="A1138" s="99">
        <v>40557</v>
      </c>
      <c r="B1138" s="7">
        <v>1439</v>
      </c>
      <c r="C1138" s="27">
        <f t="shared" si="19"/>
        <v>0</v>
      </c>
    </row>
    <row r="1139" spans="1:3">
      <c r="A1139" s="99">
        <v>40556</v>
      </c>
      <c r="B1139" s="7">
        <v>1438</v>
      </c>
      <c r="C1139" s="27">
        <f t="shared" si="19"/>
        <v>-6.9516860637585602E-4</v>
      </c>
    </row>
    <row r="1140" spans="1:3">
      <c r="A1140" s="99">
        <v>40555</v>
      </c>
      <c r="B1140" s="7">
        <v>1453</v>
      </c>
      <c r="C1140" s="27">
        <f t="shared" si="19"/>
        <v>1.037712528929095E-2</v>
      </c>
    </row>
    <row r="1141" spans="1:3">
      <c r="A1141" s="99">
        <v>40554</v>
      </c>
      <c r="B1141" s="7">
        <v>1480</v>
      </c>
      <c r="C1141" s="27">
        <f t="shared" si="19"/>
        <v>1.8411703187877829E-2</v>
      </c>
    </row>
    <row r="1142" spans="1:3">
      <c r="A1142" s="99">
        <v>40553</v>
      </c>
      <c r="B1142" s="7">
        <v>1495</v>
      </c>
      <c r="C1142" s="27">
        <f t="shared" si="19"/>
        <v>1.0084119066626008E-2</v>
      </c>
    </row>
    <row r="1143" spans="1:3">
      <c r="A1143" s="99">
        <v>40550</v>
      </c>
      <c r="B1143" s="7">
        <v>1519</v>
      </c>
      <c r="C1143" s="27">
        <f t="shared" si="19"/>
        <v>1.592601677098613E-2</v>
      </c>
    </row>
    <row r="1144" spans="1:3">
      <c r="A1144" s="99">
        <v>40549</v>
      </c>
      <c r="B1144" s="7">
        <v>1544</v>
      </c>
      <c r="C1144" s="27">
        <f t="shared" si="19"/>
        <v>1.6324227988948663E-2</v>
      </c>
    </row>
    <row r="1145" spans="1:3">
      <c r="A1145" s="99">
        <v>40548</v>
      </c>
      <c r="B1145" s="7">
        <v>1621</v>
      </c>
      <c r="C1145" s="27">
        <f t="shared" si="19"/>
        <v>4.8666791150954583E-2</v>
      </c>
    </row>
    <row r="1146" spans="1:3">
      <c r="A1146" s="99">
        <v>40547</v>
      </c>
      <c r="B1146" s="7">
        <v>1693</v>
      </c>
      <c r="C1146" s="27">
        <f t="shared" si="19"/>
        <v>4.3458860397459248E-2</v>
      </c>
    </row>
    <row r="1147" spans="1:3">
      <c r="A1147" s="99">
        <v>40536</v>
      </c>
      <c r="B1147" s="7">
        <v>1773</v>
      </c>
      <c r="C1147" s="27">
        <f t="shared" si="19"/>
        <v>4.6170923941072639E-2</v>
      </c>
    </row>
    <row r="1148" spans="1:3">
      <c r="A1148" s="99">
        <v>40535</v>
      </c>
      <c r="B1148" s="7">
        <v>1795</v>
      </c>
      <c r="C1148" s="27">
        <f t="shared" si="19"/>
        <v>1.2331994848171419E-2</v>
      </c>
    </row>
    <row r="1149" spans="1:3">
      <c r="A1149" s="99">
        <v>40534</v>
      </c>
      <c r="B1149" s="7">
        <v>1830</v>
      </c>
      <c r="C1149" s="27">
        <f t="shared" si="19"/>
        <v>1.9310944913087307E-2</v>
      </c>
    </row>
    <row r="1150" spans="1:3">
      <c r="A1150" s="99">
        <v>40533</v>
      </c>
      <c r="B1150" s="7">
        <v>1886</v>
      </c>
      <c r="C1150" s="27">
        <f t="shared" si="19"/>
        <v>3.0142217357936169E-2</v>
      </c>
    </row>
    <row r="1151" spans="1:3">
      <c r="A1151" s="99">
        <v>40532</v>
      </c>
      <c r="B1151" s="7">
        <v>1955</v>
      </c>
      <c r="C1151" s="27">
        <f t="shared" si="19"/>
        <v>3.593200922606337E-2</v>
      </c>
    </row>
    <row r="1152" spans="1:3">
      <c r="A1152" s="99">
        <v>40529</v>
      </c>
      <c r="B1152" s="7">
        <v>1999</v>
      </c>
      <c r="C1152" s="27">
        <f t="shared" si="19"/>
        <v>2.2256862080933904E-2</v>
      </c>
    </row>
    <row r="1153" spans="1:3">
      <c r="A1153" s="99">
        <v>40528</v>
      </c>
      <c r="B1153" s="7">
        <v>2028</v>
      </c>
      <c r="C1153" s="27">
        <f t="shared" si="19"/>
        <v>1.4403030210673689E-2</v>
      </c>
    </row>
    <row r="1154" spans="1:3">
      <c r="A1154" s="99">
        <v>40527</v>
      </c>
      <c r="B1154" s="7">
        <v>2047</v>
      </c>
      <c r="C1154" s="27">
        <f t="shared" si="19"/>
        <v>9.3252209502158491E-3</v>
      </c>
    </row>
    <row r="1155" spans="1:3">
      <c r="A1155" s="99">
        <v>40526</v>
      </c>
      <c r="B1155" s="7">
        <v>2069</v>
      </c>
      <c r="C1155" s="27">
        <f t="shared" si="19"/>
        <v>1.0690092084253556E-2</v>
      </c>
    </row>
    <row r="1156" spans="1:3">
      <c r="A1156" s="99">
        <v>40525</v>
      </c>
      <c r="B1156" s="7">
        <v>2076</v>
      </c>
      <c r="C1156" s="27">
        <f t="shared" si="19"/>
        <v>3.3775665402362995E-3</v>
      </c>
    </row>
    <row r="1157" spans="1:3">
      <c r="A1157" s="99">
        <v>40522</v>
      </c>
      <c r="B1157" s="7">
        <v>2095</v>
      </c>
      <c r="C1157" s="27">
        <f t="shared" ref="C1157:C1220" si="20">LN(B1157/B1156)</f>
        <v>9.1105880704588759E-3</v>
      </c>
    </row>
    <row r="1158" spans="1:3">
      <c r="A1158" s="99">
        <v>40521</v>
      </c>
      <c r="B1158" s="7">
        <v>2111</v>
      </c>
      <c r="C1158" s="27">
        <f t="shared" si="20"/>
        <v>7.608215492082529E-3</v>
      </c>
    </row>
    <row r="1159" spans="1:3">
      <c r="A1159" s="99">
        <v>40520</v>
      </c>
      <c r="B1159" s="7">
        <v>2144</v>
      </c>
      <c r="C1159" s="27">
        <f t="shared" si="20"/>
        <v>1.5511474342371934E-2</v>
      </c>
    </row>
    <row r="1160" spans="1:3">
      <c r="A1160" s="99">
        <v>40519</v>
      </c>
      <c r="B1160" s="7">
        <v>2173</v>
      </c>
      <c r="C1160" s="27">
        <f t="shared" si="20"/>
        <v>1.3435458065736939E-2</v>
      </c>
    </row>
    <row r="1161" spans="1:3">
      <c r="A1161" s="99">
        <v>40518</v>
      </c>
      <c r="B1161" s="7">
        <v>2179</v>
      </c>
      <c r="C1161" s="27">
        <f t="shared" si="20"/>
        <v>2.7573546881901395E-3</v>
      </c>
    </row>
    <row r="1162" spans="1:3">
      <c r="A1162" s="99">
        <v>40515</v>
      </c>
      <c r="B1162" s="7">
        <v>2168</v>
      </c>
      <c r="C1162" s="27">
        <f t="shared" si="20"/>
        <v>-5.0609723850830596E-3</v>
      </c>
    </row>
    <row r="1163" spans="1:3">
      <c r="A1163" s="99">
        <v>40514</v>
      </c>
      <c r="B1163" s="7">
        <v>2133</v>
      </c>
      <c r="C1163" s="27">
        <f t="shared" si="20"/>
        <v>-1.627564408818629E-2</v>
      </c>
    </row>
    <row r="1164" spans="1:3">
      <c r="A1164" s="99">
        <v>40513</v>
      </c>
      <c r="B1164" s="7">
        <v>2096</v>
      </c>
      <c r="C1164" s="27">
        <f t="shared" si="20"/>
        <v>-1.749867303041782E-2</v>
      </c>
    </row>
    <row r="1165" spans="1:3">
      <c r="A1165" s="99">
        <v>40512</v>
      </c>
      <c r="B1165" s="7">
        <v>2099</v>
      </c>
      <c r="C1165" s="27">
        <f t="shared" si="20"/>
        <v>1.4302743797001047E-3</v>
      </c>
    </row>
    <row r="1166" spans="1:3">
      <c r="A1166" s="99">
        <v>40511</v>
      </c>
      <c r="B1166" s="7">
        <v>2145</v>
      </c>
      <c r="C1166" s="27">
        <f t="shared" si="20"/>
        <v>2.1678511541484428E-2</v>
      </c>
    </row>
    <row r="1167" spans="1:3">
      <c r="A1167" s="99">
        <v>40508</v>
      </c>
      <c r="B1167" s="7">
        <v>2170</v>
      </c>
      <c r="C1167" s="27">
        <f t="shared" si="20"/>
        <v>1.1587615172387829E-2</v>
      </c>
    </row>
    <row r="1168" spans="1:3">
      <c r="A1168" s="99">
        <v>40507</v>
      </c>
      <c r="B1168" s="7">
        <v>2200</v>
      </c>
      <c r="C1168" s="27">
        <f t="shared" si="20"/>
        <v>1.3730192811902037E-2</v>
      </c>
    </row>
    <row r="1169" spans="1:3">
      <c r="A1169" s="99">
        <v>40506</v>
      </c>
      <c r="B1169" s="7">
        <v>2213</v>
      </c>
      <c r="C1169" s="27">
        <f t="shared" si="20"/>
        <v>5.8917007046423919E-3</v>
      </c>
    </row>
    <row r="1170" spans="1:3">
      <c r="A1170" s="99">
        <v>40505</v>
      </c>
      <c r="B1170" s="7">
        <v>2199</v>
      </c>
      <c r="C1170" s="27">
        <f t="shared" si="20"/>
        <v>-6.3463494962884871E-3</v>
      </c>
    </row>
    <row r="1171" spans="1:3">
      <c r="A1171" s="99">
        <v>40504</v>
      </c>
      <c r="B1171" s="7">
        <v>2179</v>
      </c>
      <c r="C1171" s="27">
        <f t="shared" si="20"/>
        <v>-9.1366556101412557E-3</v>
      </c>
    </row>
    <row r="1172" spans="1:3">
      <c r="A1172" s="99">
        <v>40501</v>
      </c>
      <c r="B1172" s="7">
        <v>2155</v>
      </c>
      <c r="C1172" s="27">
        <f t="shared" si="20"/>
        <v>-1.107533240677175E-2</v>
      </c>
    </row>
    <row r="1173" spans="1:3">
      <c r="A1173" s="99">
        <v>40500</v>
      </c>
      <c r="B1173" s="7">
        <v>2164</v>
      </c>
      <c r="C1173" s="27">
        <f t="shared" si="20"/>
        <v>4.1676374285239031E-3</v>
      </c>
    </row>
    <row r="1174" spans="1:3">
      <c r="A1174" s="99">
        <v>40499</v>
      </c>
      <c r="B1174" s="7">
        <v>2188</v>
      </c>
      <c r="C1174" s="27">
        <f t="shared" si="20"/>
        <v>1.1029523575499604E-2</v>
      </c>
    </row>
    <row r="1175" spans="1:3">
      <c r="A1175" s="99">
        <v>40498</v>
      </c>
      <c r="B1175" s="7">
        <v>2219</v>
      </c>
      <c r="C1175" s="27">
        <f t="shared" si="20"/>
        <v>1.4068759390722005E-2</v>
      </c>
    </row>
    <row r="1176" spans="1:3">
      <c r="A1176" s="99">
        <v>40497</v>
      </c>
      <c r="B1176" s="7">
        <v>2261</v>
      </c>
      <c r="C1176" s="27">
        <f t="shared" si="20"/>
        <v>1.8750549345376028E-2</v>
      </c>
    </row>
    <row r="1177" spans="1:3">
      <c r="A1177" s="99">
        <v>40494</v>
      </c>
      <c r="B1177" s="7">
        <v>2313</v>
      </c>
      <c r="C1177" s="27">
        <f t="shared" si="20"/>
        <v>2.2738189953469348E-2</v>
      </c>
    </row>
    <row r="1178" spans="1:3">
      <c r="A1178" s="99">
        <v>40493</v>
      </c>
      <c r="B1178" s="7">
        <v>2366</v>
      </c>
      <c r="C1178" s="27">
        <f t="shared" si="20"/>
        <v>2.2655382306892825E-2</v>
      </c>
    </row>
    <row r="1179" spans="1:3">
      <c r="A1179" s="99">
        <v>40492</v>
      </c>
      <c r="B1179" s="7">
        <v>2454</v>
      </c>
      <c r="C1179" s="27">
        <f t="shared" si="20"/>
        <v>3.6518580732524598E-2</v>
      </c>
    </row>
    <row r="1180" spans="1:3">
      <c r="A1180" s="99">
        <v>40491</v>
      </c>
      <c r="B1180" s="7">
        <v>2467</v>
      </c>
      <c r="C1180" s="27">
        <f t="shared" si="20"/>
        <v>5.2834912585000594E-3</v>
      </c>
    </row>
    <row r="1181" spans="1:3">
      <c r="A1181" s="99">
        <v>40490</v>
      </c>
      <c r="B1181" s="7">
        <v>2482</v>
      </c>
      <c r="C1181" s="27">
        <f t="shared" si="20"/>
        <v>6.0618492351957589E-3</v>
      </c>
    </row>
    <row r="1182" spans="1:3">
      <c r="A1182" s="99">
        <v>40487</v>
      </c>
      <c r="B1182" s="7">
        <v>2495</v>
      </c>
      <c r="C1182" s="27">
        <f t="shared" si="20"/>
        <v>5.2240424210665418E-3</v>
      </c>
    </row>
    <row r="1183" spans="1:3">
      <c r="A1183" s="99">
        <v>40486</v>
      </c>
      <c r="B1183" s="7">
        <v>2510</v>
      </c>
      <c r="C1183" s="27">
        <f t="shared" si="20"/>
        <v>5.9940239402104262E-3</v>
      </c>
    </row>
    <row r="1184" spans="1:3">
      <c r="A1184" s="99">
        <v>40485</v>
      </c>
      <c r="B1184" s="7">
        <v>2542</v>
      </c>
      <c r="C1184" s="27">
        <f t="shared" si="20"/>
        <v>1.2668419623569691E-2</v>
      </c>
    </row>
    <row r="1185" spans="1:3">
      <c r="A1185" s="99">
        <v>40484</v>
      </c>
      <c r="B1185" s="7">
        <v>2600</v>
      </c>
      <c r="C1185" s="27">
        <f t="shared" si="20"/>
        <v>2.2560272260173955E-2</v>
      </c>
    </row>
    <row r="1186" spans="1:3">
      <c r="A1186" s="99">
        <v>40483</v>
      </c>
      <c r="B1186" s="7">
        <v>2648</v>
      </c>
      <c r="C1186" s="27">
        <f t="shared" si="20"/>
        <v>1.8293193047325483E-2</v>
      </c>
    </row>
    <row r="1187" spans="1:3">
      <c r="A1187" s="99">
        <v>40480</v>
      </c>
      <c r="B1187" s="7">
        <v>2678</v>
      </c>
      <c r="C1187" s="27">
        <f t="shared" si="20"/>
        <v>1.1265609194219086E-2</v>
      </c>
    </row>
    <row r="1188" spans="1:3">
      <c r="A1188" s="99">
        <v>40479</v>
      </c>
      <c r="B1188" s="7">
        <v>2707</v>
      </c>
      <c r="C1188" s="27">
        <f t="shared" si="20"/>
        <v>1.0770763363183278E-2</v>
      </c>
    </row>
    <row r="1189" spans="1:3">
      <c r="A1189" s="99">
        <v>40478</v>
      </c>
      <c r="B1189" s="7">
        <v>2784</v>
      </c>
      <c r="C1189" s="27">
        <f t="shared" si="20"/>
        <v>2.8047731840008975E-2</v>
      </c>
    </row>
    <row r="1190" spans="1:3">
      <c r="A1190" s="99">
        <v>40477</v>
      </c>
      <c r="B1190" s="7">
        <v>2778</v>
      </c>
      <c r="C1190" s="27">
        <f t="shared" si="20"/>
        <v>-2.1574981400212367E-3</v>
      </c>
    </row>
    <row r="1191" spans="1:3">
      <c r="A1191" s="99">
        <v>40476</v>
      </c>
      <c r="B1191" s="7">
        <v>2748</v>
      </c>
      <c r="C1191" s="27">
        <f t="shared" si="20"/>
        <v>-1.0857869972049069E-2</v>
      </c>
    </row>
    <row r="1192" spans="1:3">
      <c r="A1192" s="99">
        <v>40473</v>
      </c>
      <c r="B1192" s="7">
        <v>2727</v>
      </c>
      <c r="C1192" s="27">
        <f t="shared" si="20"/>
        <v>-7.6712704966514795E-3</v>
      </c>
    </row>
    <row r="1193" spans="1:3">
      <c r="A1193" s="99">
        <v>40472</v>
      </c>
      <c r="B1193" s="7">
        <v>2720</v>
      </c>
      <c r="C1193" s="27">
        <f t="shared" si="20"/>
        <v>-2.570223555545505E-3</v>
      </c>
    </row>
    <row r="1194" spans="1:3">
      <c r="A1194" s="99">
        <v>40471</v>
      </c>
      <c r="B1194" s="7">
        <v>2729</v>
      </c>
      <c r="C1194" s="27">
        <f t="shared" si="20"/>
        <v>3.3033614182955682E-3</v>
      </c>
    </row>
    <row r="1195" spans="1:3">
      <c r="A1195" s="99">
        <v>40470</v>
      </c>
      <c r="B1195" s="7">
        <v>2744</v>
      </c>
      <c r="C1195" s="27">
        <f t="shared" si="20"/>
        <v>5.4814681374372757E-3</v>
      </c>
    </row>
    <row r="1196" spans="1:3">
      <c r="A1196" s="99">
        <v>40469</v>
      </c>
      <c r="B1196" s="7">
        <v>2756</v>
      </c>
      <c r="C1196" s="27">
        <f t="shared" si="20"/>
        <v>4.3636432877732717E-3</v>
      </c>
    </row>
    <row r="1197" spans="1:3">
      <c r="A1197" s="99">
        <v>40466</v>
      </c>
      <c r="B1197" s="7">
        <v>2762</v>
      </c>
      <c r="C1197" s="27">
        <f t="shared" si="20"/>
        <v>2.1747018356882979E-3</v>
      </c>
    </row>
    <row r="1198" spans="1:3">
      <c r="A1198" s="99">
        <v>40465</v>
      </c>
      <c r="B1198" s="7">
        <v>2769</v>
      </c>
      <c r="C1198" s="27">
        <f t="shared" si="20"/>
        <v>2.5311892017244974E-3</v>
      </c>
    </row>
    <row r="1199" spans="1:3">
      <c r="A1199" s="99">
        <v>40464</v>
      </c>
      <c r="B1199" s="7">
        <v>2748</v>
      </c>
      <c r="C1199" s="27">
        <f t="shared" si="20"/>
        <v>-7.6128698287219404E-3</v>
      </c>
    </row>
    <row r="1200" spans="1:3">
      <c r="A1200" s="99">
        <v>40463</v>
      </c>
      <c r="B1200" s="7">
        <v>2719</v>
      </c>
      <c r="C1200" s="27">
        <f t="shared" si="20"/>
        <v>-1.0609208709769261E-2</v>
      </c>
    </row>
    <row r="1201" spans="1:3">
      <c r="A1201" s="99">
        <v>40462</v>
      </c>
      <c r="B1201" s="7">
        <v>2695</v>
      </c>
      <c r="C1201" s="27">
        <f t="shared" si="20"/>
        <v>-8.8659612893731438E-3</v>
      </c>
    </row>
    <row r="1202" spans="1:3">
      <c r="A1202" s="99">
        <v>40459</v>
      </c>
      <c r="B1202" s="7">
        <v>2696</v>
      </c>
      <c r="C1202" s="27">
        <f t="shared" si="20"/>
        <v>3.7098868910010813E-4</v>
      </c>
    </row>
    <row r="1203" spans="1:3">
      <c r="A1203" s="99">
        <v>40458</v>
      </c>
      <c r="B1203" s="7">
        <v>2662</v>
      </c>
      <c r="C1203" s="27">
        <f t="shared" si="20"/>
        <v>-1.2691473077140731E-2</v>
      </c>
    </row>
    <row r="1204" spans="1:3">
      <c r="A1204" s="99">
        <v>40457</v>
      </c>
      <c r="B1204" s="7">
        <v>2639</v>
      </c>
      <c r="C1204" s="27">
        <f t="shared" si="20"/>
        <v>-8.6776624517329263E-3</v>
      </c>
    </row>
    <row r="1205" spans="1:3">
      <c r="A1205" s="99">
        <v>40456</v>
      </c>
      <c r="B1205" s="7">
        <v>2569</v>
      </c>
      <c r="C1205" s="27">
        <f t="shared" si="20"/>
        <v>-2.6883339393440529E-2</v>
      </c>
    </row>
    <row r="1206" spans="1:3">
      <c r="A1206" s="99">
        <v>40455</v>
      </c>
      <c r="B1206" s="7">
        <v>2478</v>
      </c>
      <c r="C1206" s="27">
        <f t="shared" si="20"/>
        <v>-3.6064934920795787E-2</v>
      </c>
    </row>
    <row r="1207" spans="1:3">
      <c r="A1207" s="99">
        <v>40452</v>
      </c>
      <c r="B1207" s="7">
        <v>2452</v>
      </c>
      <c r="C1207" s="27">
        <f t="shared" si="20"/>
        <v>-1.0547765132985736E-2</v>
      </c>
    </row>
    <row r="1208" spans="1:3">
      <c r="A1208" s="99">
        <v>40451</v>
      </c>
      <c r="B1208" s="7">
        <v>2446</v>
      </c>
      <c r="C1208" s="27">
        <f t="shared" si="20"/>
        <v>-2.449980808984324E-3</v>
      </c>
    </row>
    <row r="1209" spans="1:3">
      <c r="A1209" s="99">
        <v>40450</v>
      </c>
      <c r="B1209" s="7">
        <v>2468</v>
      </c>
      <c r="C1209" s="27">
        <f t="shared" si="20"/>
        <v>8.9540687781607189E-3</v>
      </c>
    </row>
    <row r="1210" spans="1:3">
      <c r="A1210" s="99">
        <v>40449</v>
      </c>
      <c r="B1210" s="7">
        <v>2504</v>
      </c>
      <c r="C1210" s="27">
        <f t="shared" si="20"/>
        <v>1.4481347194710656E-2</v>
      </c>
    </row>
    <row r="1211" spans="1:3">
      <c r="A1211" s="99">
        <v>40448</v>
      </c>
      <c r="B1211" s="7">
        <v>2451</v>
      </c>
      <c r="C1211" s="27">
        <f t="shared" si="20"/>
        <v>-2.1393348691876611E-2</v>
      </c>
    </row>
    <row r="1212" spans="1:3">
      <c r="A1212" s="99">
        <v>40445</v>
      </c>
      <c r="B1212" s="7">
        <v>2444</v>
      </c>
      <c r="C1212" s="27">
        <f t="shared" si="20"/>
        <v>-2.8600632366266266E-3</v>
      </c>
    </row>
    <row r="1213" spans="1:3">
      <c r="A1213" s="99">
        <v>40444</v>
      </c>
      <c r="B1213" s="7">
        <v>2461</v>
      </c>
      <c r="C1213" s="27">
        <f t="shared" si="20"/>
        <v>6.9317300995699258E-3</v>
      </c>
    </row>
    <row r="1214" spans="1:3">
      <c r="A1214" s="99">
        <v>40443</v>
      </c>
      <c r="B1214" s="7">
        <v>2486</v>
      </c>
      <c r="C1214" s="27">
        <f t="shared" si="20"/>
        <v>1.010722167960065E-2</v>
      </c>
    </row>
    <row r="1215" spans="1:3">
      <c r="A1215" s="99">
        <v>40442</v>
      </c>
      <c r="B1215" s="7">
        <v>2562</v>
      </c>
      <c r="C1215" s="27">
        <f t="shared" si="20"/>
        <v>3.011321038602318E-2</v>
      </c>
    </row>
    <row r="1216" spans="1:3">
      <c r="A1216" s="99">
        <v>40441</v>
      </c>
      <c r="B1216" s="7">
        <v>2628</v>
      </c>
      <c r="C1216" s="27">
        <f t="shared" si="20"/>
        <v>2.5434897147821604E-2</v>
      </c>
    </row>
    <row r="1217" spans="1:3">
      <c r="A1217" s="99">
        <v>40438</v>
      </c>
      <c r="B1217" s="7">
        <v>2676</v>
      </c>
      <c r="C1217" s="27">
        <f t="shared" si="20"/>
        <v>1.8100041643617937E-2</v>
      </c>
    </row>
    <row r="1218" spans="1:3">
      <c r="A1218" s="99">
        <v>40437</v>
      </c>
      <c r="B1218" s="7">
        <v>2737</v>
      </c>
      <c r="C1218" s="27">
        <f t="shared" si="20"/>
        <v>2.2539287792560089E-2</v>
      </c>
    </row>
    <row r="1219" spans="1:3">
      <c r="A1219" s="99">
        <v>40436</v>
      </c>
      <c r="B1219" s="7">
        <v>2840</v>
      </c>
      <c r="C1219" s="27">
        <f t="shared" si="20"/>
        <v>3.6941622114572581E-2</v>
      </c>
    </row>
    <row r="1220" spans="1:3">
      <c r="A1220" s="99">
        <v>40435</v>
      </c>
      <c r="B1220" s="7">
        <v>2940</v>
      </c>
      <c r="C1220" s="27">
        <f t="shared" si="20"/>
        <v>3.4605529177475523E-2</v>
      </c>
    </row>
    <row r="1221" spans="1:3">
      <c r="A1221" s="99">
        <v>40434</v>
      </c>
      <c r="B1221" s="7">
        <v>2976</v>
      </c>
      <c r="C1221" s="27">
        <f t="shared" ref="C1221:C1284" si="21">LN(B1221/B1220)</f>
        <v>1.2170535620255114E-2</v>
      </c>
    </row>
    <row r="1222" spans="1:3">
      <c r="A1222" s="99">
        <v>40431</v>
      </c>
      <c r="B1222" s="7">
        <v>2995</v>
      </c>
      <c r="C1222" s="27">
        <f t="shared" si="21"/>
        <v>6.3641145965672059E-3</v>
      </c>
    </row>
    <row r="1223" spans="1:3">
      <c r="A1223" s="99">
        <v>40430</v>
      </c>
      <c r="B1223" s="7">
        <v>2988</v>
      </c>
      <c r="C1223" s="27">
        <f t="shared" si="21"/>
        <v>-2.3399642968418336E-3</v>
      </c>
    </row>
    <row r="1224" spans="1:3">
      <c r="A1224" s="99">
        <v>40429</v>
      </c>
      <c r="B1224" s="7">
        <v>2975</v>
      </c>
      <c r="C1224" s="27">
        <f t="shared" si="21"/>
        <v>-4.360228272977845E-3</v>
      </c>
    </row>
    <row r="1225" spans="1:3">
      <c r="A1225" s="99">
        <v>40428</v>
      </c>
      <c r="B1225" s="7">
        <v>2918</v>
      </c>
      <c r="C1225" s="27">
        <f t="shared" si="21"/>
        <v>-1.9345588896999201E-2</v>
      </c>
    </row>
    <row r="1226" spans="1:3">
      <c r="A1226" s="99">
        <v>40427</v>
      </c>
      <c r="B1226" s="7">
        <v>2881</v>
      </c>
      <c r="C1226" s="27">
        <f t="shared" si="21"/>
        <v>-1.2760993998202436E-2</v>
      </c>
    </row>
    <row r="1227" spans="1:3">
      <c r="A1227" s="99">
        <v>40424</v>
      </c>
      <c r="B1227" s="7">
        <v>2876</v>
      </c>
      <c r="C1227" s="27">
        <f t="shared" si="21"/>
        <v>-1.7370162435911291E-3</v>
      </c>
    </row>
    <row r="1228" spans="1:3">
      <c r="A1228" s="99">
        <v>40423</v>
      </c>
      <c r="B1228" s="7">
        <v>2835</v>
      </c>
      <c r="C1228" s="27">
        <f t="shared" si="21"/>
        <v>-1.4358502679084825E-2</v>
      </c>
    </row>
    <row r="1229" spans="1:3">
      <c r="A1229" s="99">
        <v>40422</v>
      </c>
      <c r="B1229" s="7">
        <v>2741</v>
      </c>
      <c r="C1229" s="27">
        <f t="shared" si="21"/>
        <v>-3.3719119859066699E-2</v>
      </c>
    </row>
    <row r="1230" spans="1:3">
      <c r="A1230" s="99">
        <v>40421</v>
      </c>
      <c r="B1230" s="7">
        <v>2713</v>
      </c>
      <c r="C1230" s="27">
        <f t="shared" si="21"/>
        <v>-1.0267783643854047E-2</v>
      </c>
    </row>
    <row r="1231" spans="1:3">
      <c r="A1231" s="99">
        <v>40417</v>
      </c>
      <c r="B1231" s="7">
        <v>2712</v>
      </c>
      <c r="C1231" s="27">
        <f t="shared" si="21"/>
        <v>-3.6866359864557889E-4</v>
      </c>
    </row>
    <row r="1232" spans="1:3">
      <c r="A1232" s="99">
        <v>40416</v>
      </c>
      <c r="B1232" s="7">
        <v>2703</v>
      </c>
      <c r="C1232" s="27">
        <f t="shared" si="21"/>
        <v>-3.3241027838385598E-3</v>
      </c>
    </row>
    <row r="1233" spans="1:3">
      <c r="A1233" s="99">
        <v>40415</v>
      </c>
      <c r="B1233" s="7">
        <v>2773</v>
      </c>
      <c r="C1233" s="27">
        <f t="shared" si="21"/>
        <v>2.5567499339330363E-2</v>
      </c>
    </row>
    <row r="1234" spans="1:3">
      <c r="A1234" s="99">
        <v>40414</v>
      </c>
      <c r="B1234" s="7">
        <v>2861</v>
      </c>
      <c r="C1234" s="27">
        <f t="shared" si="21"/>
        <v>3.124144743433226E-2</v>
      </c>
    </row>
    <row r="1235" spans="1:3">
      <c r="A1235" s="99">
        <v>40413</v>
      </c>
      <c r="B1235" s="7">
        <v>2841</v>
      </c>
      <c r="C1235" s="27">
        <f t="shared" si="21"/>
        <v>-7.0151111959223626E-3</v>
      </c>
    </row>
    <row r="1236" spans="1:3">
      <c r="A1236" s="99">
        <v>40410</v>
      </c>
      <c r="B1236" s="7">
        <v>2756</v>
      </c>
      <c r="C1236" s="27">
        <f t="shared" si="21"/>
        <v>-3.0375749720638692E-2</v>
      </c>
    </row>
    <row r="1237" spans="1:3">
      <c r="A1237" s="99">
        <v>40409</v>
      </c>
      <c r="B1237" s="7">
        <v>2644</v>
      </c>
      <c r="C1237" s="27">
        <f t="shared" si="21"/>
        <v>-4.1487431161972323E-2</v>
      </c>
    </row>
    <row r="1238" spans="1:3">
      <c r="A1238" s="99">
        <v>40408</v>
      </c>
      <c r="B1238" s="7">
        <v>2558</v>
      </c>
      <c r="C1238" s="27">
        <f t="shared" si="21"/>
        <v>-3.3067218832788889E-2</v>
      </c>
    </row>
    <row r="1239" spans="1:3">
      <c r="A1239" s="99">
        <v>40407</v>
      </c>
      <c r="B1239" s="7">
        <v>2515</v>
      </c>
      <c r="C1239" s="27">
        <f t="shared" si="21"/>
        <v>-1.6952899604948439E-2</v>
      </c>
    </row>
    <row r="1240" spans="1:3">
      <c r="A1240" s="99">
        <v>40406</v>
      </c>
      <c r="B1240" s="7">
        <v>2488</v>
      </c>
      <c r="C1240" s="27">
        <f t="shared" si="21"/>
        <v>-1.0793628674769478E-2</v>
      </c>
    </row>
    <row r="1241" spans="1:3">
      <c r="A1241" s="99">
        <v>40403</v>
      </c>
      <c r="B1241" s="7">
        <v>2468</v>
      </c>
      <c r="C1241" s="27">
        <f t="shared" si="21"/>
        <v>-8.0710688337916614E-3</v>
      </c>
    </row>
    <row r="1242" spans="1:3">
      <c r="A1242" s="99">
        <v>40402</v>
      </c>
      <c r="B1242" s="7">
        <v>2437</v>
      </c>
      <c r="C1242" s="27">
        <f t="shared" si="21"/>
        <v>-1.2640331400072183E-2</v>
      </c>
    </row>
    <row r="1243" spans="1:3">
      <c r="A1243" s="99">
        <v>40401</v>
      </c>
      <c r="B1243" s="7">
        <v>2378</v>
      </c>
      <c r="C1243" s="27">
        <f t="shared" si="21"/>
        <v>-2.4507976374479056E-2</v>
      </c>
    </row>
    <row r="1244" spans="1:3">
      <c r="A1244" s="99">
        <v>40400</v>
      </c>
      <c r="B1244" s="7">
        <v>2212</v>
      </c>
      <c r="C1244" s="27">
        <f t="shared" si="21"/>
        <v>-7.236271460850173E-2</v>
      </c>
    </row>
    <row r="1245" spans="1:3">
      <c r="A1245" s="99">
        <v>40399</v>
      </c>
      <c r="B1245" s="7">
        <v>2114</v>
      </c>
      <c r="C1245" s="27">
        <f t="shared" si="21"/>
        <v>-4.531519621204249E-2</v>
      </c>
    </row>
    <row r="1246" spans="1:3">
      <c r="A1246" s="99">
        <v>40396</v>
      </c>
      <c r="B1246" s="7">
        <v>2030</v>
      </c>
      <c r="C1246" s="27">
        <f t="shared" si="21"/>
        <v>-4.0546094394349905E-2</v>
      </c>
    </row>
    <row r="1247" spans="1:3">
      <c r="A1247" s="99">
        <v>40395</v>
      </c>
      <c r="B1247" s="7">
        <v>1978</v>
      </c>
      <c r="C1247" s="27">
        <f t="shared" si="21"/>
        <v>-2.5949559853175628E-2</v>
      </c>
    </row>
    <row r="1248" spans="1:3">
      <c r="A1248" s="99">
        <v>40394</v>
      </c>
      <c r="B1248" s="7">
        <v>1957</v>
      </c>
      <c r="C1248" s="27">
        <f t="shared" si="21"/>
        <v>-1.0673544786581139E-2</v>
      </c>
    </row>
    <row r="1249" spans="1:3">
      <c r="A1249" s="99">
        <v>40393</v>
      </c>
      <c r="B1249" s="7">
        <v>1964</v>
      </c>
      <c r="C1249" s="27">
        <f t="shared" si="21"/>
        <v>3.5705215183349068E-3</v>
      </c>
    </row>
    <row r="1250" spans="1:3">
      <c r="A1250" s="99">
        <v>40392</v>
      </c>
      <c r="B1250" s="7">
        <v>1977</v>
      </c>
      <c r="C1250" s="27">
        <f t="shared" si="21"/>
        <v>6.5973342562057899E-3</v>
      </c>
    </row>
    <row r="1251" spans="1:3">
      <c r="A1251" s="99">
        <v>40389</v>
      </c>
      <c r="B1251" s="7">
        <v>1967</v>
      </c>
      <c r="C1251" s="27">
        <f t="shared" si="21"/>
        <v>-5.0710047815578719E-3</v>
      </c>
    </row>
    <row r="1252" spans="1:3">
      <c r="A1252" s="99">
        <v>40388</v>
      </c>
      <c r="B1252" s="7">
        <v>1942</v>
      </c>
      <c r="C1252" s="27">
        <f t="shared" si="21"/>
        <v>-1.2791169537788841E-2</v>
      </c>
    </row>
    <row r="1253" spans="1:3">
      <c r="A1253" s="99">
        <v>40387</v>
      </c>
      <c r="B1253" s="7">
        <v>1901</v>
      </c>
      <c r="C1253" s="27">
        <f t="shared" si="21"/>
        <v>-2.1338306362841005E-2</v>
      </c>
    </row>
    <row r="1254" spans="1:3">
      <c r="A1254" s="99">
        <v>40386</v>
      </c>
      <c r="B1254" s="7">
        <v>1869</v>
      </c>
      <c r="C1254" s="27">
        <f t="shared" si="21"/>
        <v>-1.6976535032866325E-2</v>
      </c>
    </row>
    <row r="1255" spans="1:3">
      <c r="A1255" s="99">
        <v>40385</v>
      </c>
      <c r="B1255" s="7">
        <v>1841</v>
      </c>
      <c r="C1255" s="27">
        <f t="shared" si="21"/>
        <v>-1.5094626222485016E-2</v>
      </c>
    </row>
    <row r="1256" spans="1:3">
      <c r="A1256" s="99">
        <v>40382</v>
      </c>
      <c r="B1256" s="7">
        <v>1826</v>
      </c>
      <c r="C1256" s="27">
        <f t="shared" si="21"/>
        <v>-8.1811200781641332E-3</v>
      </c>
    </row>
    <row r="1257" spans="1:3">
      <c r="A1257" s="99">
        <v>40381</v>
      </c>
      <c r="B1257" s="7">
        <v>1801</v>
      </c>
      <c r="C1257" s="27">
        <f t="shared" si="21"/>
        <v>-1.3785715978957678E-2</v>
      </c>
    </row>
    <row r="1258" spans="1:3">
      <c r="A1258" s="99">
        <v>40380</v>
      </c>
      <c r="B1258" s="7">
        <v>1781</v>
      </c>
      <c r="C1258" s="27">
        <f t="shared" si="21"/>
        <v>-1.1167061886294417E-2</v>
      </c>
    </row>
    <row r="1259" spans="1:3">
      <c r="A1259" s="99">
        <v>40379</v>
      </c>
      <c r="B1259" s="7">
        <v>1761</v>
      </c>
      <c r="C1259" s="27">
        <f t="shared" si="21"/>
        <v>-1.129317479345554E-2</v>
      </c>
    </row>
    <row r="1260" spans="1:3">
      <c r="A1260" s="99">
        <v>40378</v>
      </c>
      <c r="B1260" s="7">
        <v>1732</v>
      </c>
      <c r="C1260" s="27">
        <f t="shared" si="21"/>
        <v>-1.6605019373825688E-2</v>
      </c>
    </row>
    <row r="1261" spans="1:3">
      <c r="A1261" s="99">
        <v>40375</v>
      </c>
      <c r="B1261" s="7">
        <v>1720</v>
      </c>
      <c r="C1261" s="27">
        <f t="shared" si="21"/>
        <v>-6.9525193148817525E-3</v>
      </c>
    </row>
    <row r="1262" spans="1:3">
      <c r="A1262" s="99">
        <v>40374</v>
      </c>
      <c r="B1262" s="7">
        <v>1700</v>
      </c>
      <c r="C1262" s="27">
        <f t="shared" si="21"/>
        <v>-1.1696039763191298E-2</v>
      </c>
    </row>
    <row r="1263" spans="1:3">
      <c r="A1263" s="99">
        <v>40373</v>
      </c>
      <c r="B1263" s="7">
        <v>1709</v>
      </c>
      <c r="C1263" s="27">
        <f t="shared" si="21"/>
        <v>5.2801530712835113E-3</v>
      </c>
    </row>
    <row r="1264" spans="1:3">
      <c r="A1264" s="99">
        <v>40372</v>
      </c>
      <c r="B1264" s="7">
        <v>1790</v>
      </c>
      <c r="C1264" s="27">
        <f t="shared" si="21"/>
        <v>4.6307215719209753E-2</v>
      </c>
    </row>
    <row r="1265" spans="1:3">
      <c r="A1265" s="99">
        <v>40371</v>
      </c>
      <c r="B1265" s="7">
        <v>1840</v>
      </c>
      <c r="C1265" s="27">
        <f t="shared" si="21"/>
        <v>2.7549951768230649E-2</v>
      </c>
    </row>
    <row r="1266" spans="1:3">
      <c r="A1266" s="99">
        <v>40368</v>
      </c>
      <c r="B1266" s="7">
        <v>1902</v>
      </c>
      <c r="C1266" s="27">
        <f t="shared" si="21"/>
        <v>3.314039250230439E-2</v>
      </c>
    </row>
    <row r="1267" spans="1:3">
      <c r="A1267" s="99">
        <v>40367</v>
      </c>
      <c r="B1267" s="7">
        <v>1940</v>
      </c>
      <c r="C1267" s="27">
        <f t="shared" si="21"/>
        <v>1.9782008952038296E-2</v>
      </c>
    </row>
    <row r="1268" spans="1:3">
      <c r="A1268" s="99">
        <v>40366</v>
      </c>
      <c r="B1268" s="7">
        <v>2018</v>
      </c>
      <c r="C1268" s="27">
        <f t="shared" si="21"/>
        <v>3.9418948856180525E-2</v>
      </c>
    </row>
    <row r="1269" spans="1:3">
      <c r="A1269" s="99">
        <v>40365</v>
      </c>
      <c r="B1269" s="7">
        <v>2127</v>
      </c>
      <c r="C1269" s="27">
        <f t="shared" si="21"/>
        <v>5.2605614286682895E-2</v>
      </c>
    </row>
    <row r="1270" spans="1:3">
      <c r="A1270" s="99">
        <v>40364</v>
      </c>
      <c r="B1270" s="7">
        <v>2216</v>
      </c>
      <c r="C1270" s="27">
        <f t="shared" si="21"/>
        <v>4.0991232666937175E-2</v>
      </c>
    </row>
    <row r="1271" spans="1:3">
      <c r="A1271" s="99">
        <v>40361</v>
      </c>
      <c r="B1271" s="7">
        <v>2280</v>
      </c>
      <c r="C1271" s="27">
        <f t="shared" si="21"/>
        <v>2.8471674081311994E-2</v>
      </c>
    </row>
    <row r="1272" spans="1:3">
      <c r="A1272" s="99">
        <v>40360</v>
      </c>
      <c r="B1272" s="7">
        <v>2351</v>
      </c>
      <c r="C1272" s="27">
        <f t="shared" si="21"/>
        <v>3.0665326591583095E-2</v>
      </c>
    </row>
    <row r="1273" spans="1:3">
      <c r="A1273" s="99">
        <v>40359</v>
      </c>
      <c r="B1273" s="7">
        <v>2406</v>
      </c>
      <c r="C1273" s="27">
        <f t="shared" si="21"/>
        <v>2.3124847994554731E-2</v>
      </c>
    </row>
    <row r="1274" spans="1:3">
      <c r="A1274" s="99">
        <v>40358</v>
      </c>
      <c r="B1274" s="7">
        <v>2447</v>
      </c>
      <c r="C1274" s="27">
        <f t="shared" si="21"/>
        <v>1.6897166908047542E-2</v>
      </c>
    </row>
    <row r="1275" spans="1:3">
      <c r="A1275" s="99">
        <v>40357</v>
      </c>
      <c r="B1275" s="7">
        <v>2482</v>
      </c>
      <c r="C1275" s="27">
        <f t="shared" si="21"/>
        <v>1.4201902321880806E-2</v>
      </c>
    </row>
    <row r="1276" spans="1:3">
      <c r="A1276" s="99">
        <v>40354</v>
      </c>
      <c r="B1276" s="7">
        <v>2501</v>
      </c>
      <c r="C1276" s="27">
        <f t="shared" si="21"/>
        <v>7.6259651130665641E-3</v>
      </c>
    </row>
    <row r="1277" spans="1:3">
      <c r="A1277" s="99">
        <v>40353</v>
      </c>
      <c r="B1277" s="7">
        <v>2502</v>
      </c>
      <c r="C1277" s="27">
        <f t="shared" si="21"/>
        <v>3.9976014923740806E-4</v>
      </c>
    </row>
    <row r="1278" spans="1:3">
      <c r="A1278" s="99">
        <v>40352</v>
      </c>
      <c r="B1278" s="7">
        <v>2515</v>
      </c>
      <c r="C1278" s="27">
        <f t="shared" si="21"/>
        <v>5.1823915069830256E-3</v>
      </c>
    </row>
    <row r="1279" spans="1:3">
      <c r="A1279" s="99">
        <v>40351</v>
      </c>
      <c r="B1279" s="7">
        <v>2547</v>
      </c>
      <c r="C1279" s="27">
        <f t="shared" si="21"/>
        <v>1.2643392445617411E-2</v>
      </c>
    </row>
    <row r="1280" spans="1:3">
      <c r="A1280" s="99">
        <v>40350</v>
      </c>
      <c r="B1280" s="7">
        <v>2601</v>
      </c>
      <c r="C1280" s="27">
        <f t="shared" si="21"/>
        <v>2.0979790469194466E-2</v>
      </c>
    </row>
    <row r="1281" spans="1:3">
      <c r="A1281" s="99">
        <v>40347</v>
      </c>
      <c r="B1281" s="7">
        <v>2694</v>
      </c>
      <c r="C1281" s="27">
        <f t="shared" si="21"/>
        <v>3.5131091521657783E-2</v>
      </c>
    </row>
    <row r="1282" spans="1:3">
      <c r="A1282" s="99">
        <v>40346</v>
      </c>
      <c r="B1282" s="7">
        <v>2784</v>
      </c>
      <c r="C1282" s="27">
        <f t="shared" si="21"/>
        <v>3.2861664484001039E-2</v>
      </c>
    </row>
    <row r="1283" spans="1:3">
      <c r="A1283" s="99">
        <v>40345</v>
      </c>
      <c r="B1283" s="7">
        <v>2893</v>
      </c>
      <c r="C1283" s="27">
        <f t="shared" si="21"/>
        <v>3.8405283521824922E-2</v>
      </c>
    </row>
    <row r="1284" spans="1:3">
      <c r="A1284" s="99">
        <v>40344</v>
      </c>
      <c r="B1284" s="7">
        <v>3020</v>
      </c>
      <c r="C1284" s="27">
        <f t="shared" si="21"/>
        <v>4.2962805392780308E-2</v>
      </c>
    </row>
    <row r="1285" spans="1:3">
      <c r="A1285" s="99">
        <v>40343</v>
      </c>
      <c r="B1285" s="7">
        <v>3115</v>
      </c>
      <c r="C1285" s="27">
        <f t="shared" ref="C1285:C1348" si="22">LN(B1285/B1284)</f>
        <v>3.097232085263819E-2</v>
      </c>
    </row>
    <row r="1286" spans="1:3">
      <c r="A1286" s="99">
        <v>40340</v>
      </c>
      <c r="B1286" s="7">
        <v>3288</v>
      </c>
      <c r="C1286" s="27">
        <f t="shared" si="22"/>
        <v>5.4050324954516941E-2</v>
      </c>
    </row>
    <row r="1287" spans="1:3">
      <c r="A1287" s="99">
        <v>40339</v>
      </c>
      <c r="B1287" s="7">
        <v>3423</v>
      </c>
      <c r="C1287" s="27">
        <f t="shared" si="22"/>
        <v>4.0237882354114844E-2</v>
      </c>
    </row>
    <row r="1288" spans="1:3">
      <c r="A1288" s="99">
        <v>40338</v>
      </c>
      <c r="B1288" s="7">
        <v>3514</v>
      </c>
      <c r="C1288" s="27">
        <f t="shared" si="22"/>
        <v>2.6237630216857093E-2</v>
      </c>
    </row>
    <row r="1289" spans="1:3">
      <c r="A1289" s="99">
        <v>40337</v>
      </c>
      <c r="B1289" s="7">
        <v>3579</v>
      </c>
      <c r="C1289" s="27">
        <f t="shared" si="22"/>
        <v>1.8328442018983225E-2</v>
      </c>
    </row>
    <row r="1290" spans="1:3">
      <c r="A1290" s="99">
        <v>40336</v>
      </c>
      <c r="B1290" s="7">
        <v>3733</v>
      </c>
      <c r="C1290" s="27">
        <f t="shared" si="22"/>
        <v>4.2128768148557934E-2</v>
      </c>
    </row>
    <row r="1291" spans="1:3">
      <c r="A1291" s="99">
        <v>40333</v>
      </c>
      <c r="B1291" s="7">
        <v>3844</v>
      </c>
      <c r="C1291" s="27">
        <f t="shared" si="22"/>
        <v>2.9301291175599216E-2</v>
      </c>
    </row>
    <row r="1292" spans="1:3">
      <c r="A1292" s="99">
        <v>40332</v>
      </c>
      <c r="B1292" s="7">
        <v>3933</v>
      </c>
      <c r="C1292" s="27">
        <f t="shared" si="22"/>
        <v>2.2889002341626465E-2</v>
      </c>
    </row>
    <row r="1293" spans="1:3">
      <c r="A1293" s="99">
        <v>40331</v>
      </c>
      <c r="B1293" s="7">
        <v>4041</v>
      </c>
      <c r="C1293" s="27">
        <f t="shared" si="22"/>
        <v>2.7089692646664058E-2</v>
      </c>
    </row>
    <row r="1294" spans="1:3">
      <c r="A1294" s="99">
        <v>40330</v>
      </c>
      <c r="B1294" s="7">
        <v>4074</v>
      </c>
      <c r="C1294" s="27">
        <f t="shared" si="22"/>
        <v>8.1331317082773812E-3</v>
      </c>
    </row>
    <row r="1295" spans="1:3">
      <c r="A1295" s="99">
        <v>40326</v>
      </c>
      <c r="B1295" s="7">
        <v>4078</v>
      </c>
      <c r="C1295" s="27">
        <f t="shared" si="22"/>
        <v>9.8135434764935379E-4</v>
      </c>
    </row>
    <row r="1296" spans="1:3">
      <c r="A1296" s="99">
        <v>40325</v>
      </c>
      <c r="B1296" s="7">
        <v>4156</v>
      </c>
      <c r="C1296" s="27">
        <f t="shared" si="22"/>
        <v>1.8946401084717516E-2</v>
      </c>
    </row>
    <row r="1297" spans="1:3">
      <c r="A1297" s="99">
        <v>40324</v>
      </c>
      <c r="B1297" s="7">
        <v>4209</v>
      </c>
      <c r="C1297" s="27">
        <f t="shared" si="22"/>
        <v>1.2672016551452656E-2</v>
      </c>
    </row>
    <row r="1298" spans="1:3">
      <c r="A1298" s="99">
        <v>40323</v>
      </c>
      <c r="B1298" s="7">
        <v>4187</v>
      </c>
      <c r="C1298" s="27">
        <f t="shared" si="22"/>
        <v>-5.2406027514273427E-3</v>
      </c>
    </row>
    <row r="1299" spans="1:3">
      <c r="A1299" s="99">
        <v>40322</v>
      </c>
      <c r="B1299" s="7">
        <v>3943</v>
      </c>
      <c r="C1299" s="27">
        <f t="shared" si="22"/>
        <v>-6.0042632141516172E-2</v>
      </c>
    </row>
    <row r="1300" spans="1:3">
      <c r="A1300" s="99">
        <v>40319</v>
      </c>
      <c r="B1300" s="7">
        <v>3844</v>
      </c>
      <c r="C1300" s="27">
        <f t="shared" si="22"/>
        <v>-2.5428363787444105E-2</v>
      </c>
    </row>
    <row r="1301" spans="1:3">
      <c r="A1301" s="99">
        <v>40318</v>
      </c>
      <c r="B1301" s="7">
        <v>3803</v>
      </c>
      <c r="C1301" s="27">
        <f t="shared" si="22"/>
        <v>-1.0723262161923505E-2</v>
      </c>
    </row>
    <row r="1302" spans="1:3">
      <c r="A1302" s="99">
        <v>40317</v>
      </c>
      <c r="B1302" s="7">
        <v>3832</v>
      </c>
      <c r="C1302" s="27">
        <f t="shared" si="22"/>
        <v>7.5966311624914486E-3</v>
      </c>
    </row>
    <row r="1303" spans="1:3">
      <c r="A1303" s="99">
        <v>40316</v>
      </c>
      <c r="B1303" s="7">
        <v>3882</v>
      </c>
      <c r="C1303" s="27">
        <f t="shared" si="22"/>
        <v>1.2963624638204298E-2</v>
      </c>
    </row>
    <row r="1304" spans="1:3">
      <c r="A1304" s="99">
        <v>40315</v>
      </c>
      <c r="B1304" s="7">
        <v>3922</v>
      </c>
      <c r="C1304" s="27">
        <f t="shared" si="22"/>
        <v>1.0251243027336026E-2</v>
      </c>
    </row>
    <row r="1305" spans="1:3">
      <c r="A1305" s="99">
        <v>40312</v>
      </c>
      <c r="B1305" s="7">
        <v>3929</v>
      </c>
      <c r="C1305" s="27">
        <f t="shared" si="22"/>
        <v>1.7832128021682207E-3</v>
      </c>
    </row>
    <row r="1306" spans="1:3">
      <c r="A1306" s="99">
        <v>40311</v>
      </c>
      <c r="B1306" s="7">
        <v>3914</v>
      </c>
      <c r="C1306" s="27">
        <f t="shared" si="22"/>
        <v>-3.8250716024382666E-3</v>
      </c>
    </row>
    <row r="1307" spans="1:3">
      <c r="A1307" s="99">
        <v>40310</v>
      </c>
      <c r="B1307" s="7">
        <v>3888</v>
      </c>
      <c r="C1307" s="27">
        <f t="shared" si="22"/>
        <v>-6.6649823756918134E-3</v>
      </c>
    </row>
    <row r="1308" spans="1:3">
      <c r="A1308" s="99">
        <v>40309</v>
      </c>
      <c r="B1308" s="7">
        <v>3822</v>
      </c>
      <c r="C1308" s="27">
        <f t="shared" si="22"/>
        <v>-1.7121040780111313E-2</v>
      </c>
    </row>
    <row r="1309" spans="1:3">
      <c r="A1309" s="99">
        <v>40308</v>
      </c>
      <c r="B1309" s="7">
        <v>3707</v>
      </c>
      <c r="C1309" s="27">
        <f t="shared" si="22"/>
        <v>-3.0550921649486033E-2</v>
      </c>
    </row>
    <row r="1310" spans="1:3">
      <c r="A1310" s="99">
        <v>40305</v>
      </c>
      <c r="B1310" s="7">
        <v>3608</v>
      </c>
      <c r="C1310" s="27">
        <f t="shared" si="22"/>
        <v>-2.7069321968218027E-2</v>
      </c>
    </row>
    <row r="1311" spans="1:3">
      <c r="A1311" s="99">
        <v>40304</v>
      </c>
      <c r="B1311" s="7">
        <v>3468</v>
      </c>
      <c r="C1311" s="27">
        <f t="shared" si="22"/>
        <v>-3.9575543282081821E-2</v>
      </c>
    </row>
    <row r="1312" spans="1:3">
      <c r="A1312" s="99">
        <v>40303</v>
      </c>
      <c r="B1312" s="7">
        <v>3379</v>
      </c>
      <c r="C1312" s="27">
        <f t="shared" si="22"/>
        <v>-2.599825118614249E-2</v>
      </c>
    </row>
    <row r="1313" spans="1:3">
      <c r="A1313" s="99">
        <v>40302</v>
      </c>
      <c r="B1313" s="7">
        <v>3352</v>
      </c>
      <c r="C1313" s="27">
        <f t="shared" si="22"/>
        <v>-8.0226251123162538E-3</v>
      </c>
    </row>
    <row r="1314" spans="1:3">
      <c r="A1314" s="99">
        <v>40298</v>
      </c>
      <c r="B1314" s="7">
        <v>3354</v>
      </c>
      <c r="C1314" s="27">
        <f t="shared" si="22"/>
        <v>5.9648078118048568E-4</v>
      </c>
    </row>
    <row r="1315" spans="1:3">
      <c r="A1315" s="99">
        <v>40297</v>
      </c>
      <c r="B1315" s="7">
        <v>3359</v>
      </c>
      <c r="C1315" s="27">
        <f t="shared" si="22"/>
        <v>1.4896472291385024E-3</v>
      </c>
    </row>
    <row r="1316" spans="1:3">
      <c r="A1316" s="99">
        <v>40296</v>
      </c>
      <c r="B1316" s="7">
        <v>3329</v>
      </c>
      <c r="C1316" s="27">
        <f t="shared" si="22"/>
        <v>-8.9713520372677637E-3</v>
      </c>
    </row>
    <row r="1317" spans="1:3">
      <c r="A1317" s="99">
        <v>40295</v>
      </c>
      <c r="B1317" s="7">
        <v>3203</v>
      </c>
      <c r="C1317" s="27">
        <f t="shared" si="22"/>
        <v>-3.8584087965866772E-2</v>
      </c>
    </row>
    <row r="1318" spans="1:3">
      <c r="A1318" s="99">
        <v>40294</v>
      </c>
      <c r="B1318" s="7">
        <v>3020</v>
      </c>
      <c r="C1318" s="27">
        <f t="shared" si="22"/>
        <v>-5.8831039240242841E-2</v>
      </c>
    </row>
    <row r="1319" spans="1:3">
      <c r="A1319" s="99">
        <v>40291</v>
      </c>
      <c r="B1319" s="7">
        <v>3013</v>
      </c>
      <c r="C1319" s="27">
        <f t="shared" si="22"/>
        <v>-2.3205712386140656E-3</v>
      </c>
    </row>
    <row r="1320" spans="1:3">
      <c r="A1320" s="99">
        <v>40290</v>
      </c>
      <c r="B1320" s="7">
        <v>3006</v>
      </c>
      <c r="C1320" s="27">
        <f t="shared" si="22"/>
        <v>-2.3259688173814298E-3</v>
      </c>
    </row>
    <row r="1321" spans="1:3">
      <c r="A1321" s="99">
        <v>40289</v>
      </c>
      <c r="B1321" s="7">
        <v>3009</v>
      </c>
      <c r="C1321" s="27">
        <f t="shared" si="22"/>
        <v>9.9750631712533814E-4</v>
      </c>
    </row>
    <row r="1322" spans="1:3">
      <c r="A1322" s="99">
        <v>40288</v>
      </c>
      <c r="B1322" s="7">
        <v>2998</v>
      </c>
      <c r="C1322" s="27">
        <f t="shared" si="22"/>
        <v>-3.6623979675021751E-3</v>
      </c>
    </row>
    <row r="1323" spans="1:3">
      <c r="A1323" s="99">
        <v>40287</v>
      </c>
      <c r="B1323" s="7">
        <v>3002</v>
      </c>
      <c r="C1323" s="27">
        <f t="shared" si="22"/>
        <v>1.3333335308643387E-3</v>
      </c>
    </row>
    <row r="1324" spans="1:3">
      <c r="A1324" s="99">
        <v>40284</v>
      </c>
      <c r="B1324" s="7">
        <v>3009</v>
      </c>
      <c r="C1324" s="27">
        <f t="shared" si="22"/>
        <v>2.3290644366379828E-3</v>
      </c>
    </row>
    <row r="1325" spans="1:3">
      <c r="A1325" s="99">
        <v>40283</v>
      </c>
      <c r="B1325" s="7">
        <v>3001</v>
      </c>
      <c r="C1325" s="27">
        <f t="shared" si="22"/>
        <v>-2.6622311896780828E-3</v>
      </c>
    </row>
    <row r="1326" spans="1:3">
      <c r="A1326" s="99">
        <v>40282</v>
      </c>
      <c r="B1326" s="7">
        <v>2966</v>
      </c>
      <c r="C1326" s="27">
        <f t="shared" si="22"/>
        <v>-1.1731322742489695E-2</v>
      </c>
    </row>
    <row r="1327" spans="1:3">
      <c r="A1327" s="99">
        <v>40281</v>
      </c>
      <c r="B1327" s="7">
        <v>2928</v>
      </c>
      <c r="C1327" s="27">
        <f t="shared" si="22"/>
        <v>-1.2894647616675197E-2</v>
      </c>
    </row>
    <row r="1328" spans="1:3">
      <c r="A1328" s="99">
        <v>40280</v>
      </c>
      <c r="B1328" s="7">
        <v>2911</v>
      </c>
      <c r="C1328" s="27">
        <f t="shared" si="22"/>
        <v>-5.822931335578917E-3</v>
      </c>
    </row>
    <row r="1329" spans="1:3">
      <c r="A1329" s="99">
        <v>40277</v>
      </c>
      <c r="B1329" s="7">
        <v>2913</v>
      </c>
      <c r="C1329" s="27">
        <f t="shared" si="22"/>
        <v>6.8681321381130621E-4</v>
      </c>
    </row>
    <row r="1330" spans="1:3">
      <c r="A1330" s="99">
        <v>40276</v>
      </c>
      <c r="B1330" s="7">
        <v>2922</v>
      </c>
      <c r="C1330" s="27">
        <f t="shared" si="22"/>
        <v>3.084835351210095E-3</v>
      </c>
    </row>
    <row r="1331" spans="1:3">
      <c r="A1331" s="99">
        <v>40275</v>
      </c>
      <c r="B1331" s="7">
        <v>2947</v>
      </c>
      <c r="C1331" s="27">
        <f t="shared" si="22"/>
        <v>8.519390427049937E-3</v>
      </c>
    </row>
    <row r="1332" spans="1:3">
      <c r="A1332" s="99">
        <v>40274</v>
      </c>
      <c r="B1332" s="7">
        <v>2981</v>
      </c>
      <c r="C1332" s="27">
        <f t="shared" si="22"/>
        <v>1.1471110940376634E-2</v>
      </c>
    </row>
    <row r="1333" spans="1:3">
      <c r="A1333" s="99">
        <v>40269</v>
      </c>
      <c r="B1333" s="7">
        <v>2991</v>
      </c>
      <c r="C1333" s="27">
        <f t="shared" si="22"/>
        <v>3.3489649518766529E-3</v>
      </c>
    </row>
    <row r="1334" spans="1:3">
      <c r="A1334" s="99">
        <v>40268</v>
      </c>
      <c r="B1334" s="7">
        <v>2998</v>
      </c>
      <c r="C1334" s="27">
        <f t="shared" si="22"/>
        <v>2.3376200325948937E-3</v>
      </c>
    </row>
    <row r="1335" spans="1:3">
      <c r="A1335" s="99">
        <v>40267</v>
      </c>
      <c r="B1335" s="7">
        <v>2982</v>
      </c>
      <c r="C1335" s="27">
        <f t="shared" si="22"/>
        <v>-5.3511833378593072E-3</v>
      </c>
    </row>
    <row r="1336" spans="1:3">
      <c r="A1336" s="99">
        <v>40266</v>
      </c>
      <c r="B1336" s="7">
        <v>3021</v>
      </c>
      <c r="C1336" s="27">
        <f t="shared" si="22"/>
        <v>1.2993686061988179E-2</v>
      </c>
    </row>
    <row r="1337" spans="1:3">
      <c r="A1337" s="99">
        <v>40263</v>
      </c>
      <c r="B1337" s="7">
        <v>3098</v>
      </c>
      <c r="C1337" s="27">
        <f t="shared" si="22"/>
        <v>2.5168839590141882E-2</v>
      </c>
    </row>
    <row r="1338" spans="1:3">
      <c r="A1338" s="99">
        <v>40262</v>
      </c>
      <c r="B1338" s="7">
        <v>3177</v>
      </c>
      <c r="C1338" s="27">
        <f t="shared" si="22"/>
        <v>2.518061329270228E-2</v>
      </c>
    </row>
    <row r="1339" spans="1:3">
      <c r="A1339" s="99">
        <v>40261</v>
      </c>
      <c r="B1339" s="7">
        <v>3243</v>
      </c>
      <c r="C1339" s="27">
        <f t="shared" si="22"/>
        <v>2.0561472037801815E-2</v>
      </c>
    </row>
    <row r="1340" spans="1:3">
      <c r="A1340" s="99">
        <v>40260</v>
      </c>
      <c r="B1340" s="7">
        <v>3280</v>
      </c>
      <c r="C1340" s="27">
        <f t="shared" si="22"/>
        <v>1.1344595070871516E-2</v>
      </c>
    </row>
    <row r="1341" spans="1:3">
      <c r="A1341" s="99">
        <v>40259</v>
      </c>
      <c r="B1341" s="7">
        <v>3337</v>
      </c>
      <c r="C1341" s="27">
        <f t="shared" si="22"/>
        <v>1.7228777373184553E-2</v>
      </c>
    </row>
    <row r="1342" spans="1:3">
      <c r="A1342" s="99">
        <v>40256</v>
      </c>
      <c r="B1342" s="7">
        <v>3379</v>
      </c>
      <c r="C1342" s="27">
        <f t="shared" si="22"/>
        <v>1.2507607962915996E-2</v>
      </c>
    </row>
    <row r="1343" spans="1:3">
      <c r="A1343" s="99">
        <v>40255</v>
      </c>
      <c r="B1343" s="7">
        <v>3396</v>
      </c>
      <c r="C1343" s="27">
        <f t="shared" si="22"/>
        <v>5.0184607169480085E-3</v>
      </c>
    </row>
    <row r="1344" spans="1:3">
      <c r="A1344" s="99">
        <v>40254</v>
      </c>
      <c r="B1344" s="7">
        <v>3427</v>
      </c>
      <c r="C1344" s="27">
        <f t="shared" si="22"/>
        <v>9.0869744433709609E-3</v>
      </c>
    </row>
    <row r="1345" spans="1:3">
      <c r="A1345" s="99">
        <v>40253</v>
      </c>
      <c r="B1345" s="7">
        <v>3498</v>
      </c>
      <c r="C1345" s="27">
        <f t="shared" si="22"/>
        <v>2.0506133703938494E-2</v>
      </c>
    </row>
    <row r="1346" spans="1:3">
      <c r="A1346" s="99">
        <v>40252</v>
      </c>
      <c r="B1346" s="7">
        <v>3574</v>
      </c>
      <c r="C1346" s="27">
        <f t="shared" si="22"/>
        <v>2.1494040140825905E-2</v>
      </c>
    </row>
    <row r="1347" spans="1:3">
      <c r="A1347" s="99">
        <v>40249</v>
      </c>
      <c r="B1347" s="7">
        <v>3506</v>
      </c>
      <c r="C1347" s="27">
        <f t="shared" si="22"/>
        <v>-1.9209630238193512E-2</v>
      </c>
    </row>
    <row r="1348" spans="1:3">
      <c r="A1348" s="99">
        <v>40248</v>
      </c>
      <c r="B1348" s="7">
        <v>3316</v>
      </c>
      <c r="C1348" s="27">
        <f t="shared" si="22"/>
        <v>-5.5716549225994158E-2</v>
      </c>
    </row>
    <row r="1349" spans="1:3">
      <c r="A1349" s="99">
        <v>40247</v>
      </c>
      <c r="B1349" s="7">
        <v>3230</v>
      </c>
      <c r="C1349" s="27">
        <f t="shared" ref="C1349:C1412" si="23">LN(B1349/B1348)</f>
        <v>-2.6277100038483363E-2</v>
      </c>
    </row>
    <row r="1350" spans="1:3">
      <c r="A1350" s="99">
        <v>40246</v>
      </c>
      <c r="B1350" s="7">
        <v>3210</v>
      </c>
      <c r="C1350" s="27">
        <f t="shared" si="23"/>
        <v>-6.2112000926406357E-3</v>
      </c>
    </row>
    <row r="1351" spans="1:3">
      <c r="A1351" s="99">
        <v>40245</v>
      </c>
      <c r="B1351" s="7">
        <v>3259</v>
      </c>
      <c r="C1351" s="27">
        <f t="shared" si="23"/>
        <v>1.5149462713500027E-2</v>
      </c>
    </row>
    <row r="1352" spans="1:3">
      <c r="A1352" s="99">
        <v>40242</v>
      </c>
      <c r="B1352" s="7">
        <v>3242</v>
      </c>
      <c r="C1352" s="27">
        <f t="shared" si="23"/>
        <v>-5.2299765419401185E-3</v>
      </c>
    </row>
    <row r="1353" spans="1:3">
      <c r="A1353" s="99">
        <v>40241</v>
      </c>
      <c r="B1353" s="7">
        <v>3121</v>
      </c>
      <c r="C1353" s="27">
        <f t="shared" si="23"/>
        <v>-3.803696002484195E-2</v>
      </c>
    </row>
    <row r="1354" spans="1:3">
      <c r="A1354" s="99">
        <v>40240</v>
      </c>
      <c r="B1354" s="7">
        <v>2911</v>
      </c>
      <c r="C1354" s="27">
        <f t="shared" si="23"/>
        <v>-6.9656798525156216E-2</v>
      </c>
    </row>
    <row r="1355" spans="1:3">
      <c r="A1355" s="99">
        <v>40239</v>
      </c>
      <c r="B1355" s="7">
        <v>2792</v>
      </c>
      <c r="C1355" s="27">
        <f t="shared" si="23"/>
        <v>-4.1738479863360108E-2</v>
      </c>
    </row>
    <row r="1356" spans="1:3">
      <c r="A1356" s="99">
        <v>40238</v>
      </c>
      <c r="B1356" s="7">
        <v>2760</v>
      </c>
      <c r="C1356" s="27">
        <f t="shared" si="23"/>
        <v>-1.1527505171067383E-2</v>
      </c>
    </row>
    <row r="1357" spans="1:3">
      <c r="A1357" s="99">
        <v>40235</v>
      </c>
      <c r="B1357" s="7">
        <v>2738</v>
      </c>
      <c r="C1357" s="27">
        <f t="shared" si="23"/>
        <v>-8.0029528628014785E-3</v>
      </c>
    </row>
    <row r="1358" spans="1:3">
      <c r="A1358" s="99">
        <v>40234</v>
      </c>
      <c r="B1358" s="7">
        <v>2711</v>
      </c>
      <c r="C1358" s="27">
        <f t="shared" si="23"/>
        <v>-9.9101563497286608E-3</v>
      </c>
    </row>
    <row r="1359" spans="1:3">
      <c r="A1359" s="99">
        <v>40233</v>
      </c>
      <c r="B1359" s="7">
        <v>2707</v>
      </c>
      <c r="C1359" s="27">
        <f t="shared" si="23"/>
        <v>-1.4765598843643857E-3</v>
      </c>
    </row>
    <row r="1360" spans="1:3">
      <c r="A1360" s="99">
        <v>40232</v>
      </c>
      <c r="B1360" s="7">
        <v>2724</v>
      </c>
      <c r="C1360" s="27">
        <f t="shared" si="23"/>
        <v>6.2603776551018609E-3</v>
      </c>
    </row>
    <row r="1361" spans="1:3">
      <c r="A1361" s="99">
        <v>40231</v>
      </c>
      <c r="B1361" s="7">
        <v>2721</v>
      </c>
      <c r="C1361" s="27">
        <f t="shared" si="23"/>
        <v>-1.1019284861566439E-3</v>
      </c>
    </row>
    <row r="1362" spans="1:3">
      <c r="A1362" s="99">
        <v>40228</v>
      </c>
      <c r="B1362" s="7">
        <v>2714</v>
      </c>
      <c r="C1362" s="27">
        <f t="shared" si="23"/>
        <v>-2.5758983884318345E-3</v>
      </c>
    </row>
    <row r="1363" spans="1:3">
      <c r="A1363" s="99">
        <v>40227</v>
      </c>
      <c r="B1363" s="7">
        <v>2704</v>
      </c>
      <c r="C1363" s="27">
        <f t="shared" si="23"/>
        <v>-3.6914032319596878E-3</v>
      </c>
    </row>
    <row r="1364" spans="1:3">
      <c r="A1364" s="99">
        <v>40226</v>
      </c>
      <c r="B1364" s="7">
        <v>2661</v>
      </c>
      <c r="C1364" s="27">
        <f t="shared" si="23"/>
        <v>-1.6030166185165541E-2</v>
      </c>
    </row>
    <row r="1365" spans="1:3">
      <c r="A1365" s="99">
        <v>40225</v>
      </c>
      <c r="B1365" s="7">
        <v>2598</v>
      </c>
      <c r="C1365" s="27">
        <f t="shared" si="23"/>
        <v>-2.39600737471443E-2</v>
      </c>
    </row>
    <row r="1366" spans="1:3">
      <c r="A1366" s="99">
        <v>40224</v>
      </c>
      <c r="B1366" s="7">
        <v>2566</v>
      </c>
      <c r="C1366" s="27">
        <f t="shared" si="23"/>
        <v>-1.2393652054963122E-2</v>
      </c>
    </row>
    <row r="1367" spans="1:3">
      <c r="A1367" s="99">
        <v>40221</v>
      </c>
      <c r="B1367" s="7">
        <v>2571</v>
      </c>
      <c r="C1367" s="27">
        <f t="shared" si="23"/>
        <v>1.9466620903077719E-3</v>
      </c>
    </row>
    <row r="1368" spans="1:3">
      <c r="A1368" s="99">
        <v>40220</v>
      </c>
      <c r="B1368" s="7">
        <v>2575</v>
      </c>
      <c r="C1368" s="27">
        <f t="shared" si="23"/>
        <v>1.554605831947057E-3</v>
      </c>
    </row>
    <row r="1369" spans="1:3">
      <c r="A1369" s="99">
        <v>40219</v>
      </c>
      <c r="B1369" s="7">
        <v>2630</v>
      </c>
      <c r="C1369" s="27">
        <f t="shared" si="23"/>
        <v>2.1134312073973791E-2</v>
      </c>
    </row>
    <row r="1370" spans="1:3">
      <c r="A1370" s="99">
        <v>40218</v>
      </c>
      <c r="B1370" s="7">
        <v>2706</v>
      </c>
      <c r="C1370" s="27">
        <f t="shared" si="23"/>
        <v>2.848768355892305E-2</v>
      </c>
    </row>
    <row r="1371" spans="1:3">
      <c r="A1371" s="99">
        <v>40217</v>
      </c>
      <c r="B1371" s="7">
        <v>2722</v>
      </c>
      <c r="C1371" s="27">
        <f t="shared" si="23"/>
        <v>5.8953744806779845E-3</v>
      </c>
    </row>
    <row r="1372" spans="1:3">
      <c r="A1372" s="99">
        <v>40214</v>
      </c>
      <c r="B1372" s="7">
        <v>2715</v>
      </c>
      <c r="C1372" s="27">
        <f t="shared" si="23"/>
        <v>-2.574950843375529E-3</v>
      </c>
    </row>
    <row r="1373" spans="1:3">
      <c r="A1373" s="99">
        <v>40213</v>
      </c>
      <c r="B1373" s="7">
        <v>2685</v>
      </c>
      <c r="C1373" s="27">
        <f t="shared" si="23"/>
        <v>-1.1111225425070722E-2</v>
      </c>
    </row>
    <row r="1374" spans="1:3">
      <c r="A1374" s="99">
        <v>40212</v>
      </c>
      <c r="B1374" s="7">
        <v>2673</v>
      </c>
      <c r="C1374" s="27">
        <f t="shared" si="23"/>
        <v>-4.4792908040460567E-3</v>
      </c>
    </row>
    <row r="1375" spans="1:3">
      <c r="A1375" s="99">
        <v>40211</v>
      </c>
      <c r="B1375" s="7">
        <v>2691</v>
      </c>
      <c r="C1375" s="27">
        <f t="shared" si="23"/>
        <v>6.7114345879867778E-3</v>
      </c>
    </row>
    <row r="1376" spans="1:3">
      <c r="A1376" s="99">
        <v>40210</v>
      </c>
      <c r="B1376" s="7">
        <v>2745</v>
      </c>
      <c r="C1376" s="27">
        <f t="shared" si="23"/>
        <v>1.9868203216725184E-2</v>
      </c>
    </row>
    <row r="1377" spans="1:3">
      <c r="A1377" s="99">
        <v>40207</v>
      </c>
      <c r="B1377" s="7">
        <v>2848</v>
      </c>
      <c r="C1377" s="27">
        <f t="shared" si="23"/>
        <v>3.6835918588235407E-2</v>
      </c>
    </row>
    <row r="1378" spans="1:3">
      <c r="A1378" s="99">
        <v>40206</v>
      </c>
      <c r="B1378" s="7">
        <v>2963</v>
      </c>
      <c r="C1378" s="27">
        <f t="shared" si="23"/>
        <v>3.9585275041698786E-2</v>
      </c>
    </row>
    <row r="1379" spans="1:3">
      <c r="A1379" s="99">
        <v>40205</v>
      </c>
      <c r="B1379" s="7">
        <v>3118</v>
      </c>
      <c r="C1379" s="27">
        <f t="shared" si="23"/>
        <v>5.0989502044156497E-2</v>
      </c>
    </row>
    <row r="1380" spans="1:3">
      <c r="A1380" s="99">
        <v>40204</v>
      </c>
      <c r="B1380" s="7">
        <v>3205</v>
      </c>
      <c r="C1380" s="27">
        <f t="shared" si="23"/>
        <v>2.7520319737048628E-2</v>
      </c>
    </row>
    <row r="1381" spans="1:3">
      <c r="A1381" s="99">
        <v>40203</v>
      </c>
      <c r="B1381" s="7">
        <v>3223</v>
      </c>
      <c r="C1381" s="27">
        <f t="shared" si="23"/>
        <v>5.6005124606674003E-3</v>
      </c>
    </row>
    <row r="1382" spans="1:3">
      <c r="A1382" s="99">
        <v>40200</v>
      </c>
      <c r="B1382" s="7">
        <v>3204</v>
      </c>
      <c r="C1382" s="27">
        <f t="shared" si="23"/>
        <v>-5.9125736271879665E-3</v>
      </c>
    </row>
    <row r="1383" spans="1:3">
      <c r="A1383" s="99">
        <v>40199</v>
      </c>
      <c r="B1383" s="7">
        <v>3170</v>
      </c>
      <c r="C1383" s="27">
        <f t="shared" si="23"/>
        <v>-1.0668441316923568E-2</v>
      </c>
    </row>
    <row r="1384" spans="1:3">
      <c r="A1384" s="99">
        <v>40198</v>
      </c>
      <c r="B1384" s="7">
        <v>3158</v>
      </c>
      <c r="C1384" s="27">
        <f t="shared" si="23"/>
        <v>-3.7926720557389191E-3</v>
      </c>
    </row>
    <row r="1385" spans="1:3">
      <c r="A1385" s="99">
        <v>40197</v>
      </c>
      <c r="B1385" s="7">
        <v>3208</v>
      </c>
      <c r="C1385" s="27">
        <f t="shared" si="23"/>
        <v>1.5708774170817744E-2</v>
      </c>
    </row>
    <row r="1386" spans="1:3">
      <c r="A1386" s="99">
        <v>40196</v>
      </c>
      <c r="B1386" s="7">
        <v>3295</v>
      </c>
      <c r="C1386" s="27">
        <f t="shared" si="23"/>
        <v>2.6758477950202444E-2</v>
      </c>
    </row>
    <row r="1387" spans="1:3">
      <c r="A1387" s="99">
        <v>40193</v>
      </c>
      <c r="B1387" s="7">
        <v>3299</v>
      </c>
      <c r="C1387" s="27">
        <f t="shared" si="23"/>
        <v>1.2132242919737836E-3</v>
      </c>
    </row>
    <row r="1388" spans="1:3">
      <c r="A1388" s="99">
        <v>40192</v>
      </c>
      <c r="B1388" s="7">
        <v>3235</v>
      </c>
      <c r="C1388" s="27">
        <f t="shared" si="23"/>
        <v>-1.9590464293580526E-2</v>
      </c>
    </row>
    <row r="1389" spans="1:3">
      <c r="A1389" s="99">
        <v>40191</v>
      </c>
      <c r="B1389" s="7">
        <v>3175</v>
      </c>
      <c r="C1389" s="27">
        <f t="shared" si="23"/>
        <v>-1.8721295608208968E-2</v>
      </c>
    </row>
    <row r="1390" spans="1:3">
      <c r="A1390" s="99">
        <v>40190</v>
      </c>
      <c r="B1390" s="7">
        <v>3160</v>
      </c>
      <c r="C1390" s="27">
        <f t="shared" si="23"/>
        <v>-4.735604745834239E-3</v>
      </c>
    </row>
    <row r="1391" spans="1:3">
      <c r="A1391" s="99">
        <v>40189</v>
      </c>
      <c r="B1391" s="7">
        <v>3148</v>
      </c>
      <c r="C1391" s="27">
        <f t="shared" si="23"/>
        <v>-3.8046970436639714E-3</v>
      </c>
    </row>
    <row r="1392" spans="1:3">
      <c r="A1392" s="99">
        <v>40186</v>
      </c>
      <c r="B1392" s="7">
        <v>3140</v>
      </c>
      <c r="C1392" s="27">
        <f t="shared" si="23"/>
        <v>-2.5445306349947613E-3</v>
      </c>
    </row>
    <row r="1393" spans="1:3">
      <c r="A1393" s="99">
        <v>40185</v>
      </c>
      <c r="B1393" s="7">
        <v>3149</v>
      </c>
      <c r="C1393" s="27">
        <f t="shared" si="23"/>
        <v>2.8621421987256503E-3</v>
      </c>
    </row>
    <row r="1394" spans="1:3">
      <c r="A1394" s="99">
        <v>40184</v>
      </c>
      <c r="B1394" s="7">
        <v>3259</v>
      </c>
      <c r="C1394" s="27">
        <f t="shared" si="23"/>
        <v>3.4335457736536887E-2</v>
      </c>
    </row>
    <row r="1395" spans="1:3">
      <c r="A1395" s="99">
        <v>40183</v>
      </c>
      <c r="B1395" s="7">
        <v>3270</v>
      </c>
      <c r="C1395" s="27">
        <f t="shared" si="23"/>
        <v>3.3695850537376042E-3</v>
      </c>
    </row>
    <row r="1396" spans="1:3">
      <c r="A1396" s="99">
        <v>40182</v>
      </c>
      <c r="B1396" s="7">
        <v>3140</v>
      </c>
      <c r="C1396" s="27">
        <f t="shared" si="23"/>
        <v>-4.0567184989000048E-2</v>
      </c>
    </row>
    <row r="1397" spans="1:3">
      <c r="A1397" s="99">
        <v>40171</v>
      </c>
      <c r="B1397" s="7">
        <v>3005</v>
      </c>
      <c r="C1397" s="27">
        <f t="shared" si="23"/>
        <v>-4.3945231932991144E-2</v>
      </c>
    </row>
    <row r="1398" spans="1:3">
      <c r="A1398" s="99">
        <v>40170</v>
      </c>
      <c r="B1398" s="7">
        <v>3023</v>
      </c>
      <c r="C1398" s="27">
        <f t="shared" si="23"/>
        <v>5.9721478101500492E-3</v>
      </c>
    </row>
    <row r="1399" spans="1:3">
      <c r="A1399" s="99">
        <v>40169</v>
      </c>
      <c r="B1399" s="7">
        <v>3063</v>
      </c>
      <c r="C1399" s="27">
        <f t="shared" si="23"/>
        <v>1.3145112053317219E-2</v>
      </c>
    </row>
    <row r="1400" spans="1:3">
      <c r="A1400" s="99">
        <v>40168</v>
      </c>
      <c r="B1400" s="7">
        <v>3154</v>
      </c>
      <c r="C1400" s="27">
        <f t="shared" si="23"/>
        <v>2.92766606902084E-2</v>
      </c>
    </row>
    <row r="1401" spans="1:3">
      <c r="A1401" s="99">
        <v>40165</v>
      </c>
      <c r="B1401" s="7">
        <v>3258</v>
      </c>
      <c r="C1401" s="27">
        <f t="shared" si="23"/>
        <v>3.2442021639006835E-2</v>
      </c>
    </row>
    <row r="1402" spans="1:3">
      <c r="A1402" s="99">
        <v>40164</v>
      </c>
      <c r="B1402" s="7">
        <v>3376</v>
      </c>
      <c r="C1402" s="27">
        <f t="shared" si="23"/>
        <v>3.5578066553857313E-2</v>
      </c>
    </row>
    <row r="1403" spans="1:3">
      <c r="A1403" s="99">
        <v>40163</v>
      </c>
      <c r="B1403" s="7">
        <v>3474</v>
      </c>
      <c r="C1403" s="27">
        <f t="shared" si="23"/>
        <v>2.8615091085202601E-2</v>
      </c>
    </row>
    <row r="1404" spans="1:3">
      <c r="A1404" s="99">
        <v>40162</v>
      </c>
      <c r="B1404" s="7">
        <v>3518</v>
      </c>
      <c r="C1404" s="27">
        <f t="shared" si="23"/>
        <v>1.2585978496453157E-2</v>
      </c>
    </row>
    <row r="1405" spans="1:3">
      <c r="A1405" s="99">
        <v>40161</v>
      </c>
      <c r="B1405" s="7">
        <v>3530</v>
      </c>
      <c r="C1405" s="27">
        <f t="shared" si="23"/>
        <v>3.4052246298388717E-3</v>
      </c>
    </row>
    <row r="1406" spans="1:3">
      <c r="A1406" s="99">
        <v>40158</v>
      </c>
      <c r="B1406" s="7">
        <v>3579</v>
      </c>
      <c r="C1406" s="27">
        <f t="shared" si="23"/>
        <v>1.3785560838683344E-2</v>
      </c>
    </row>
    <row r="1407" spans="1:3">
      <c r="A1407" s="99">
        <v>40157</v>
      </c>
      <c r="B1407" s="7">
        <v>3671</v>
      </c>
      <c r="C1407" s="27">
        <f t="shared" si="23"/>
        <v>2.5380672730808573E-2</v>
      </c>
    </row>
    <row r="1408" spans="1:3">
      <c r="A1408" s="99">
        <v>40156</v>
      </c>
      <c r="B1408" s="7">
        <v>3791</v>
      </c>
      <c r="C1408" s="27">
        <f t="shared" si="23"/>
        <v>3.2165732019500543E-2</v>
      </c>
    </row>
    <row r="1409" spans="1:3">
      <c r="A1409" s="99">
        <v>40155</v>
      </c>
      <c r="B1409" s="7">
        <v>3902</v>
      </c>
      <c r="C1409" s="27">
        <f t="shared" si="23"/>
        <v>2.8859405666721724E-2</v>
      </c>
    </row>
    <row r="1410" spans="1:3">
      <c r="A1410" s="99">
        <v>40154</v>
      </c>
      <c r="B1410" s="7">
        <v>4036</v>
      </c>
      <c r="C1410" s="27">
        <f t="shared" si="23"/>
        <v>3.3764860290443073E-2</v>
      </c>
    </row>
    <row r="1411" spans="1:3">
      <c r="A1411" s="99">
        <v>40151</v>
      </c>
      <c r="B1411" s="7">
        <v>4107</v>
      </c>
      <c r="C1411" s="27">
        <f t="shared" si="23"/>
        <v>1.7438732483059067E-2</v>
      </c>
    </row>
    <row r="1412" spans="1:3">
      <c r="A1412" s="99">
        <v>40150</v>
      </c>
      <c r="B1412" s="7">
        <v>4062</v>
      </c>
      <c r="C1412" s="27">
        <f t="shared" si="23"/>
        <v>-1.1017371816228536E-2</v>
      </c>
    </row>
    <row r="1413" spans="1:3">
      <c r="A1413" s="99">
        <v>40149</v>
      </c>
      <c r="B1413" s="7">
        <v>3918</v>
      </c>
      <c r="C1413" s="27">
        <f t="shared" ref="C1413:C1476" si="24">LN(B1413/B1412)</f>
        <v>-3.609414363584397E-2</v>
      </c>
    </row>
    <row r="1414" spans="1:3">
      <c r="A1414" s="99">
        <v>40148</v>
      </c>
      <c r="B1414" s="7">
        <v>3836</v>
      </c>
      <c r="C1414" s="27">
        <f t="shared" si="24"/>
        <v>-2.1151162501157256E-2</v>
      </c>
    </row>
    <row r="1415" spans="1:3">
      <c r="A1415" s="99">
        <v>40147</v>
      </c>
      <c r="B1415" s="7">
        <v>3887</v>
      </c>
      <c r="C1415" s="27">
        <f t="shared" si="24"/>
        <v>1.320749484889428E-2</v>
      </c>
    </row>
    <row r="1416" spans="1:3">
      <c r="A1416" s="99">
        <v>40144</v>
      </c>
      <c r="B1416" s="7">
        <v>3974</v>
      </c>
      <c r="C1416" s="27">
        <f t="shared" si="24"/>
        <v>2.2135492259539098E-2</v>
      </c>
    </row>
    <row r="1417" spans="1:3">
      <c r="A1417" s="99">
        <v>40143</v>
      </c>
      <c r="B1417" s="7">
        <v>4119</v>
      </c>
      <c r="C1417" s="27">
        <f t="shared" si="24"/>
        <v>3.5837271324318624E-2</v>
      </c>
    </row>
    <row r="1418" spans="1:3">
      <c r="A1418" s="99">
        <v>40142</v>
      </c>
      <c r="B1418" s="7">
        <v>4234</v>
      </c>
      <c r="C1418" s="27">
        <f t="shared" si="24"/>
        <v>2.7536757258729751E-2</v>
      </c>
    </row>
    <row r="1419" spans="1:3">
      <c r="A1419" s="99">
        <v>40141</v>
      </c>
      <c r="B1419" s="7">
        <v>4340</v>
      </c>
      <c r="C1419" s="27">
        <f t="shared" si="24"/>
        <v>2.4727175399639981E-2</v>
      </c>
    </row>
    <row r="1420" spans="1:3">
      <c r="A1420" s="99">
        <v>40140</v>
      </c>
      <c r="B1420" s="7">
        <v>4423</v>
      </c>
      <c r="C1420" s="27">
        <f t="shared" si="24"/>
        <v>1.8943850773876204E-2</v>
      </c>
    </row>
    <row r="1421" spans="1:3">
      <c r="A1421" s="99">
        <v>40137</v>
      </c>
      <c r="B1421" s="7">
        <v>4507</v>
      </c>
      <c r="C1421" s="27">
        <f t="shared" si="24"/>
        <v>1.8813544822321556E-2</v>
      </c>
    </row>
    <row r="1422" spans="1:3">
      <c r="A1422" s="99">
        <v>40136</v>
      </c>
      <c r="B1422" s="7">
        <v>4661</v>
      </c>
      <c r="C1422" s="27">
        <f t="shared" si="24"/>
        <v>3.3598273682092637E-2</v>
      </c>
    </row>
    <row r="1423" spans="1:3">
      <c r="A1423" s="99">
        <v>40135</v>
      </c>
      <c r="B1423" s="7">
        <v>4643</v>
      </c>
      <c r="C1423" s="27">
        <f t="shared" si="24"/>
        <v>-3.8693083528192687E-3</v>
      </c>
    </row>
    <row r="1424" spans="1:3">
      <c r="A1424" s="99">
        <v>40134</v>
      </c>
      <c r="B1424" s="7">
        <v>4381</v>
      </c>
      <c r="C1424" s="27">
        <f t="shared" si="24"/>
        <v>-5.8083700206023214E-2</v>
      </c>
    </row>
    <row r="1425" spans="1:3">
      <c r="A1425" s="99">
        <v>40133</v>
      </c>
      <c r="B1425" s="7">
        <v>4220</v>
      </c>
      <c r="C1425" s="27">
        <f t="shared" si="24"/>
        <v>-3.744188078384101E-2</v>
      </c>
    </row>
    <row r="1426" spans="1:3">
      <c r="A1426" s="99">
        <v>40130</v>
      </c>
      <c r="B1426" s="7">
        <v>4111</v>
      </c>
      <c r="C1426" s="27">
        <f t="shared" si="24"/>
        <v>-2.6168820132179037E-2</v>
      </c>
    </row>
    <row r="1427" spans="1:3">
      <c r="A1427" s="99">
        <v>40129</v>
      </c>
      <c r="B1427" s="7">
        <v>3954</v>
      </c>
      <c r="C1427" s="27">
        <f t="shared" si="24"/>
        <v>-3.8938583167316174E-2</v>
      </c>
    </row>
    <row r="1428" spans="1:3">
      <c r="A1428" s="99">
        <v>40128</v>
      </c>
      <c r="B1428" s="7">
        <v>3748</v>
      </c>
      <c r="C1428" s="27">
        <f t="shared" si="24"/>
        <v>-5.3505360372249393E-2</v>
      </c>
    </row>
    <row r="1429" spans="1:3">
      <c r="A1429" s="99">
        <v>40127</v>
      </c>
      <c r="B1429" s="7">
        <v>3615</v>
      </c>
      <c r="C1429" s="27">
        <f t="shared" si="24"/>
        <v>-3.613050876544769E-2</v>
      </c>
    </row>
    <row r="1430" spans="1:3">
      <c r="A1430" s="99">
        <v>40126</v>
      </c>
      <c r="B1430" s="7">
        <v>3480</v>
      </c>
      <c r="C1430" s="27">
        <f t="shared" si="24"/>
        <v>-3.8059561824345015E-2</v>
      </c>
    </row>
    <row r="1431" spans="1:3">
      <c r="A1431" s="99">
        <v>40123</v>
      </c>
      <c r="B1431" s="7">
        <v>3393</v>
      </c>
      <c r="C1431" s="27">
        <f t="shared" si="24"/>
        <v>-2.5317807984289897E-2</v>
      </c>
    </row>
    <row r="1432" spans="1:3">
      <c r="A1432" s="99">
        <v>40122</v>
      </c>
      <c r="B1432" s="7">
        <v>3335</v>
      </c>
      <c r="C1432" s="27">
        <f t="shared" si="24"/>
        <v>-1.7241806434506103E-2</v>
      </c>
    </row>
    <row r="1433" spans="1:3">
      <c r="A1433" s="99">
        <v>40121</v>
      </c>
      <c r="B1433" s="7">
        <v>3295</v>
      </c>
      <c r="C1433" s="27">
        <f t="shared" si="24"/>
        <v>-1.2066511413116479E-2</v>
      </c>
    </row>
    <row r="1434" spans="1:3">
      <c r="A1434" s="99">
        <v>40120</v>
      </c>
      <c r="B1434" s="7">
        <v>3247</v>
      </c>
      <c r="C1434" s="27">
        <f t="shared" si="24"/>
        <v>-1.4674674833761647E-2</v>
      </c>
    </row>
    <row r="1435" spans="1:3">
      <c r="A1435" s="99">
        <v>40119</v>
      </c>
      <c r="B1435" s="7">
        <v>3185</v>
      </c>
      <c r="C1435" s="27">
        <f t="shared" si="24"/>
        <v>-1.9279204096582188E-2</v>
      </c>
    </row>
    <row r="1436" spans="1:3">
      <c r="A1436" s="99">
        <v>40116</v>
      </c>
      <c r="B1436" s="7">
        <v>3103</v>
      </c>
      <c r="C1436" s="27">
        <f t="shared" si="24"/>
        <v>-2.6082903557883556E-2</v>
      </c>
    </row>
    <row r="1437" spans="1:3">
      <c r="A1437" s="99">
        <v>40115</v>
      </c>
      <c r="B1437" s="7">
        <v>3013</v>
      </c>
      <c r="C1437" s="27">
        <f t="shared" si="24"/>
        <v>-2.9433125318078984E-2</v>
      </c>
    </row>
    <row r="1438" spans="1:3">
      <c r="A1438" s="99">
        <v>40114</v>
      </c>
      <c r="B1438" s="7">
        <v>2986</v>
      </c>
      <c r="C1438" s="27">
        <f t="shared" si="24"/>
        <v>-9.0015610311655007E-3</v>
      </c>
    </row>
    <row r="1439" spans="1:3">
      <c r="A1439" s="99">
        <v>40113</v>
      </c>
      <c r="B1439" s="7">
        <v>3013</v>
      </c>
      <c r="C1439" s="27">
        <f t="shared" si="24"/>
        <v>9.0015610311655527E-3</v>
      </c>
    </row>
    <row r="1440" spans="1:3">
      <c r="A1440" s="99">
        <v>40112</v>
      </c>
      <c r="B1440" s="7">
        <v>3044</v>
      </c>
      <c r="C1440" s="27">
        <f t="shared" si="24"/>
        <v>1.0236179851275243E-2</v>
      </c>
    </row>
    <row r="1441" spans="1:3">
      <c r="A1441" s="99">
        <v>40109</v>
      </c>
      <c r="B1441" s="7">
        <v>3043</v>
      </c>
      <c r="C1441" s="27">
        <f t="shared" si="24"/>
        <v>-3.2856908460542311E-4</v>
      </c>
    </row>
    <row r="1442" spans="1:3">
      <c r="A1442" s="99">
        <v>40108</v>
      </c>
      <c r="B1442" s="7">
        <v>3001</v>
      </c>
      <c r="C1442" s="27">
        <f t="shared" si="24"/>
        <v>-1.3898304456603927E-2</v>
      </c>
    </row>
    <row r="1443" spans="1:3">
      <c r="A1443" s="99">
        <v>40107</v>
      </c>
      <c r="B1443" s="7">
        <v>2917</v>
      </c>
      <c r="C1443" s="27">
        <f t="shared" si="24"/>
        <v>-2.8389875572645752E-2</v>
      </c>
    </row>
    <row r="1444" spans="1:3">
      <c r="A1444" s="99">
        <v>40106</v>
      </c>
      <c r="B1444" s="7">
        <v>2832</v>
      </c>
      <c r="C1444" s="27">
        <f t="shared" si="24"/>
        <v>-2.9572515054111025E-2</v>
      </c>
    </row>
    <row r="1445" spans="1:3">
      <c r="A1445" s="99">
        <v>40105</v>
      </c>
      <c r="B1445" s="7">
        <v>2766</v>
      </c>
      <c r="C1445" s="27">
        <f t="shared" si="24"/>
        <v>-2.358094258890691E-2</v>
      </c>
    </row>
    <row r="1446" spans="1:3">
      <c r="A1446" s="99">
        <v>40102</v>
      </c>
      <c r="B1446" s="7">
        <v>2728</v>
      </c>
      <c r="C1446" s="27">
        <f t="shared" si="24"/>
        <v>-1.3833493261350817E-2</v>
      </c>
    </row>
    <row r="1447" spans="1:3">
      <c r="A1447" s="99">
        <v>40101</v>
      </c>
      <c r="B1447" s="7">
        <v>2688</v>
      </c>
      <c r="C1447" s="27">
        <f t="shared" si="24"/>
        <v>-1.4771317320312543E-2</v>
      </c>
    </row>
    <row r="1448" spans="1:3">
      <c r="A1448" s="99">
        <v>40100</v>
      </c>
      <c r="B1448" s="7">
        <v>2597</v>
      </c>
      <c r="C1448" s="27">
        <f t="shared" si="24"/>
        <v>-3.4440489980291679E-2</v>
      </c>
    </row>
    <row r="1449" spans="1:3">
      <c r="A1449" s="99">
        <v>40099</v>
      </c>
      <c r="B1449" s="7">
        <v>2646</v>
      </c>
      <c r="C1449" s="27">
        <f t="shared" si="24"/>
        <v>1.8692133012152546E-2</v>
      </c>
    </row>
    <row r="1450" spans="1:3">
      <c r="A1450" s="99">
        <v>40098</v>
      </c>
      <c r="B1450" s="7">
        <v>2696</v>
      </c>
      <c r="C1450" s="27">
        <f t="shared" si="24"/>
        <v>1.8720127357296727E-2</v>
      </c>
    </row>
    <row r="1451" spans="1:3">
      <c r="A1451" s="99">
        <v>40095</v>
      </c>
      <c r="B1451" s="7">
        <v>2695</v>
      </c>
      <c r="C1451" s="27">
        <f t="shared" si="24"/>
        <v>-3.7098868910015058E-4</v>
      </c>
    </row>
    <row r="1452" spans="1:3">
      <c r="A1452" s="99">
        <v>40094</v>
      </c>
      <c r="B1452" s="7">
        <v>2647</v>
      </c>
      <c r="C1452" s="27">
        <f t="shared" si="24"/>
        <v>-1.7971281115996281E-2</v>
      </c>
    </row>
    <row r="1453" spans="1:3">
      <c r="A1453" s="99">
        <v>40093</v>
      </c>
      <c r="B1453" s="7">
        <v>2546</v>
      </c>
      <c r="C1453" s="27">
        <f t="shared" si="24"/>
        <v>-3.890342310974941E-2</v>
      </c>
    </row>
    <row r="1454" spans="1:3">
      <c r="A1454" s="99">
        <v>40092</v>
      </c>
      <c r="B1454" s="7">
        <v>2441</v>
      </c>
      <c r="C1454" s="27">
        <f t="shared" si="24"/>
        <v>-4.2115708724391777E-2</v>
      </c>
    </row>
    <row r="1455" spans="1:3">
      <c r="A1455" s="99">
        <v>40091</v>
      </c>
      <c r="B1455" s="7">
        <v>2362</v>
      </c>
      <c r="C1455" s="27">
        <f t="shared" si="24"/>
        <v>-3.2899073635652407E-2</v>
      </c>
    </row>
    <row r="1456" spans="1:3">
      <c r="A1456" s="99">
        <v>40088</v>
      </c>
      <c r="B1456" s="7">
        <v>2357</v>
      </c>
      <c r="C1456" s="27">
        <f t="shared" si="24"/>
        <v>-2.119093821176509E-3</v>
      </c>
    </row>
    <row r="1457" spans="1:3">
      <c r="A1457" s="99">
        <v>40087</v>
      </c>
      <c r="B1457" s="7">
        <v>2284</v>
      </c>
      <c r="C1457" s="27">
        <f t="shared" si="24"/>
        <v>-3.1461332160230296E-2</v>
      </c>
    </row>
    <row r="1458" spans="1:3">
      <c r="A1458" s="99">
        <v>40086</v>
      </c>
      <c r="B1458" s="7">
        <v>2220</v>
      </c>
      <c r="C1458" s="27">
        <f t="shared" si="24"/>
        <v>-2.8421095909575707E-2</v>
      </c>
    </row>
    <row r="1459" spans="1:3">
      <c r="A1459" s="99">
        <v>40085</v>
      </c>
      <c r="B1459" s="7">
        <v>2185</v>
      </c>
      <c r="C1459" s="27">
        <f t="shared" si="24"/>
        <v>-1.5891367336634554E-2</v>
      </c>
    </row>
    <row r="1460" spans="1:3">
      <c r="A1460" s="99">
        <v>40084</v>
      </c>
      <c r="B1460" s="7">
        <v>2192</v>
      </c>
      <c r="C1460" s="27">
        <f t="shared" si="24"/>
        <v>3.1985405382155508E-3</v>
      </c>
    </row>
    <row r="1461" spans="1:3">
      <c r="A1461" s="99">
        <v>40081</v>
      </c>
      <c r="B1461" s="7">
        <v>2183</v>
      </c>
      <c r="C1461" s="27">
        <f t="shared" si="24"/>
        <v>-4.1142915179622182E-3</v>
      </c>
    </row>
    <row r="1462" spans="1:3">
      <c r="A1462" s="99">
        <v>40080</v>
      </c>
      <c r="B1462" s="7">
        <v>2163</v>
      </c>
      <c r="C1462" s="27">
        <f t="shared" si="24"/>
        <v>-9.2039305968850786E-3</v>
      </c>
    </row>
    <row r="1463" spans="1:3">
      <c r="A1463" s="99">
        <v>40079</v>
      </c>
      <c r="B1463" s="7">
        <v>2175</v>
      </c>
      <c r="C1463" s="27">
        <f t="shared" si="24"/>
        <v>5.5325175697256979E-3</v>
      </c>
    </row>
    <row r="1464" spans="1:3">
      <c r="A1464" s="99">
        <v>40078</v>
      </c>
      <c r="B1464" s="7">
        <v>2246</v>
      </c>
      <c r="C1464" s="27">
        <f t="shared" si="24"/>
        <v>3.2122191775604103E-2</v>
      </c>
    </row>
    <row r="1465" spans="1:3">
      <c r="A1465" s="99">
        <v>40077</v>
      </c>
      <c r="B1465" s="7">
        <v>2318</v>
      </c>
      <c r="C1465" s="27">
        <f t="shared" si="24"/>
        <v>3.1553888601308436E-2</v>
      </c>
    </row>
    <row r="1466" spans="1:3">
      <c r="A1466" s="99">
        <v>40074</v>
      </c>
      <c r="B1466" s="7">
        <v>2356</v>
      </c>
      <c r="C1466" s="27">
        <f t="shared" si="24"/>
        <v>1.6260520871780326E-2</v>
      </c>
    </row>
    <row r="1467" spans="1:3">
      <c r="A1467" s="99">
        <v>40073</v>
      </c>
      <c r="B1467" s="7">
        <v>2390</v>
      </c>
      <c r="C1467" s="27">
        <f t="shared" si="24"/>
        <v>1.4328100154079105E-2</v>
      </c>
    </row>
    <row r="1468" spans="1:3">
      <c r="A1468" s="99">
        <v>40072</v>
      </c>
      <c r="B1468" s="7">
        <v>2415</v>
      </c>
      <c r="C1468" s="27">
        <f t="shared" si="24"/>
        <v>1.040592116111682E-2</v>
      </c>
    </row>
    <row r="1469" spans="1:3">
      <c r="A1469" s="99">
        <v>40071</v>
      </c>
      <c r="B1469" s="7">
        <v>2431</v>
      </c>
      <c r="C1469" s="27">
        <f t="shared" si="24"/>
        <v>6.6034082294502078E-3</v>
      </c>
    </row>
    <row r="1470" spans="1:3">
      <c r="A1470" s="99">
        <v>40070</v>
      </c>
      <c r="B1470" s="7">
        <v>2450</v>
      </c>
      <c r="C1470" s="27">
        <f t="shared" si="24"/>
        <v>7.7853292226492208E-3</v>
      </c>
    </row>
    <row r="1471" spans="1:3">
      <c r="A1471" s="99">
        <v>40067</v>
      </c>
      <c r="B1471" s="7">
        <v>2468</v>
      </c>
      <c r="C1471" s="27">
        <f t="shared" si="24"/>
        <v>7.3200814865058512E-3</v>
      </c>
    </row>
    <row r="1472" spans="1:3">
      <c r="A1472" s="99">
        <v>40066</v>
      </c>
      <c r="B1472" s="7">
        <v>2492</v>
      </c>
      <c r="C1472" s="27">
        <f t="shared" si="24"/>
        <v>9.6774948820654381E-3</v>
      </c>
    </row>
    <row r="1473" spans="1:3">
      <c r="A1473" s="99">
        <v>40065</v>
      </c>
      <c r="B1473" s="7">
        <v>2491</v>
      </c>
      <c r="C1473" s="27">
        <f t="shared" si="24"/>
        <v>-4.0136464516336606E-4</v>
      </c>
    </row>
    <row r="1474" spans="1:3">
      <c r="A1474" s="99">
        <v>40064</v>
      </c>
      <c r="B1474" s="7">
        <v>2462</v>
      </c>
      <c r="C1474" s="27">
        <f t="shared" si="24"/>
        <v>-1.1710208517781604E-2</v>
      </c>
    </row>
    <row r="1475" spans="1:3">
      <c r="A1475" s="99">
        <v>40063</v>
      </c>
      <c r="B1475" s="7">
        <v>2429</v>
      </c>
      <c r="C1475" s="27">
        <f t="shared" si="24"/>
        <v>-1.3494377742226341E-2</v>
      </c>
    </row>
    <row r="1476" spans="1:3">
      <c r="A1476" s="99">
        <v>40060</v>
      </c>
      <c r="B1476" s="7">
        <v>2415</v>
      </c>
      <c r="C1476" s="27">
        <f t="shared" si="24"/>
        <v>-5.7803629154994252E-3</v>
      </c>
    </row>
    <row r="1477" spans="1:3">
      <c r="A1477" s="99">
        <v>40059</v>
      </c>
      <c r="B1477" s="7">
        <v>2414</v>
      </c>
      <c r="C1477" s="27">
        <f t="shared" ref="C1477:C1540" si="25">LN(B1477/B1476)</f>
        <v>-4.1416442919625911E-4</v>
      </c>
    </row>
    <row r="1478" spans="1:3">
      <c r="A1478" s="99">
        <v>40058</v>
      </c>
      <c r="B1478" s="7">
        <v>2413</v>
      </c>
      <c r="C1478" s="27">
        <f t="shared" si="25"/>
        <v>-4.1433603244512966E-4</v>
      </c>
    </row>
    <row r="1479" spans="1:3">
      <c r="A1479" s="99">
        <v>40057</v>
      </c>
      <c r="B1479" s="7">
        <v>2423</v>
      </c>
      <c r="C1479" s="27">
        <f t="shared" si="25"/>
        <v>4.1356551914939338E-3</v>
      </c>
    </row>
    <row r="1480" spans="1:3">
      <c r="A1480" s="99">
        <v>40053</v>
      </c>
      <c r="B1480" s="7">
        <v>2421</v>
      </c>
      <c r="C1480" s="27">
        <f t="shared" si="25"/>
        <v>-8.2576387846727763E-4</v>
      </c>
    </row>
    <row r="1481" spans="1:3">
      <c r="A1481" s="99">
        <v>40052</v>
      </c>
      <c r="B1481" s="7">
        <v>2425</v>
      </c>
      <c r="C1481" s="27">
        <f t="shared" si="25"/>
        <v>1.650846433524989E-3</v>
      </c>
    </row>
    <row r="1482" spans="1:3">
      <c r="A1482" s="99">
        <v>40051</v>
      </c>
      <c r="B1482" s="7">
        <v>2427</v>
      </c>
      <c r="C1482" s="27">
        <f t="shared" si="25"/>
        <v>8.2440235501776216E-4</v>
      </c>
    </row>
    <row r="1483" spans="1:3">
      <c r="A1483" s="99">
        <v>40050</v>
      </c>
      <c r="B1483" s="7">
        <v>2388</v>
      </c>
      <c r="C1483" s="27">
        <f t="shared" si="25"/>
        <v>-1.6199731214108632E-2</v>
      </c>
    </row>
    <row r="1484" spans="1:3">
      <c r="A1484" s="99">
        <v>40049</v>
      </c>
      <c r="B1484" s="7">
        <v>2437</v>
      </c>
      <c r="C1484" s="27">
        <f t="shared" si="25"/>
        <v>2.0311579112713453E-2</v>
      </c>
    </row>
    <row r="1485" spans="1:3">
      <c r="A1485" s="99">
        <v>40046</v>
      </c>
      <c r="B1485" s="7">
        <v>2468</v>
      </c>
      <c r="C1485" s="27">
        <f t="shared" si="25"/>
        <v>1.2640331400072148E-2</v>
      </c>
    </row>
    <row r="1486" spans="1:3">
      <c r="A1486" s="99">
        <v>40045</v>
      </c>
      <c r="B1486" s="7">
        <v>2534</v>
      </c>
      <c r="C1486" s="27">
        <f t="shared" si="25"/>
        <v>2.6390975855805899E-2</v>
      </c>
    </row>
    <row r="1487" spans="1:3">
      <c r="A1487" s="99">
        <v>40044</v>
      </c>
      <c r="B1487" s="7">
        <v>2614</v>
      </c>
      <c r="C1487" s="27">
        <f t="shared" si="25"/>
        <v>3.1082533303082971E-2</v>
      </c>
    </row>
    <row r="1488" spans="1:3">
      <c r="A1488" s="99">
        <v>40043</v>
      </c>
      <c r="B1488" s="7">
        <v>2704</v>
      </c>
      <c r="C1488" s="27">
        <f t="shared" si="25"/>
        <v>3.3850542978687517E-2</v>
      </c>
    </row>
    <row r="1489" spans="1:3">
      <c r="A1489" s="99">
        <v>40042</v>
      </c>
      <c r="B1489" s="7">
        <v>2774</v>
      </c>
      <c r="C1489" s="27">
        <f t="shared" si="25"/>
        <v>2.5558163711922183E-2</v>
      </c>
    </row>
    <row r="1490" spans="1:3">
      <c r="A1490" s="99">
        <v>40039</v>
      </c>
      <c r="B1490" s="7">
        <v>2752</v>
      </c>
      <c r="C1490" s="27">
        <f t="shared" si="25"/>
        <v>-7.9624018215426733E-3</v>
      </c>
    </row>
    <row r="1491" spans="1:3">
      <c r="A1491" s="99">
        <v>40038</v>
      </c>
      <c r="B1491" s="7">
        <v>2685</v>
      </c>
      <c r="C1491" s="27">
        <f t="shared" si="25"/>
        <v>-2.4647192110269233E-2</v>
      </c>
    </row>
    <row r="1492" spans="1:3">
      <c r="A1492" s="99">
        <v>40037</v>
      </c>
      <c r="B1492" s="7">
        <v>2612</v>
      </c>
      <c r="C1492" s="27">
        <f t="shared" si="25"/>
        <v>-2.7564516546643408E-2</v>
      </c>
    </row>
    <row r="1493" spans="1:3">
      <c r="A1493" s="99">
        <v>40036</v>
      </c>
      <c r="B1493" s="7">
        <v>2623</v>
      </c>
      <c r="C1493" s="27">
        <f t="shared" si="25"/>
        <v>4.2024894705519301E-3</v>
      </c>
    </row>
    <row r="1494" spans="1:3">
      <c r="A1494" s="99">
        <v>40035</v>
      </c>
      <c r="B1494" s="7">
        <v>2689</v>
      </c>
      <c r="C1494" s="27">
        <f t="shared" si="25"/>
        <v>2.4850676401991081E-2</v>
      </c>
    </row>
    <row r="1495" spans="1:3">
      <c r="A1495" s="99">
        <v>40032</v>
      </c>
      <c r="B1495" s="7">
        <v>2772</v>
      </c>
      <c r="C1495" s="27">
        <f t="shared" si="25"/>
        <v>3.0399704040929197E-2</v>
      </c>
    </row>
    <row r="1496" spans="1:3">
      <c r="A1496" s="99">
        <v>40031</v>
      </c>
      <c r="B1496" s="7">
        <v>2907</v>
      </c>
      <c r="C1496" s="27">
        <f t="shared" si="25"/>
        <v>4.7552540249082058E-2</v>
      </c>
    </row>
    <row r="1497" spans="1:3">
      <c r="A1497" s="99">
        <v>40030</v>
      </c>
      <c r="B1497" s="7">
        <v>3051</v>
      </c>
      <c r="C1497" s="27">
        <f t="shared" si="25"/>
        <v>4.834778415779363E-2</v>
      </c>
    </row>
    <row r="1498" spans="1:3">
      <c r="A1498" s="99">
        <v>40029</v>
      </c>
      <c r="B1498" s="7">
        <v>3159</v>
      </c>
      <c r="C1498" s="27">
        <f t="shared" si="25"/>
        <v>3.4786116085415604E-2</v>
      </c>
    </row>
    <row r="1499" spans="1:3">
      <c r="A1499" s="99">
        <v>40028</v>
      </c>
      <c r="B1499" s="7">
        <v>3251</v>
      </c>
      <c r="C1499" s="27">
        <f t="shared" si="25"/>
        <v>2.8707119501820134E-2</v>
      </c>
    </row>
    <row r="1500" spans="1:3">
      <c r="A1500" s="99">
        <v>40025</v>
      </c>
      <c r="B1500" s="7">
        <v>3350</v>
      </c>
      <c r="C1500" s="27">
        <f t="shared" si="25"/>
        <v>2.9997704515206707E-2</v>
      </c>
    </row>
    <row r="1501" spans="1:3">
      <c r="A1501" s="99">
        <v>40024</v>
      </c>
      <c r="B1501" s="7">
        <v>3445</v>
      </c>
      <c r="C1501" s="27">
        <f t="shared" si="25"/>
        <v>2.7963558628646842E-2</v>
      </c>
    </row>
    <row r="1502" spans="1:3">
      <c r="A1502" s="99">
        <v>40023</v>
      </c>
      <c r="B1502" s="7">
        <v>3499</v>
      </c>
      <c r="C1502" s="27">
        <f t="shared" si="25"/>
        <v>1.5553308919928977E-2</v>
      </c>
    </row>
    <row r="1503" spans="1:3">
      <c r="A1503" s="99">
        <v>40022</v>
      </c>
      <c r="B1503" s="7">
        <v>3475</v>
      </c>
      <c r="C1503" s="27">
        <f t="shared" si="25"/>
        <v>-6.8827343687955234E-3</v>
      </c>
    </row>
    <row r="1504" spans="1:3">
      <c r="A1504" s="99">
        <v>40021</v>
      </c>
      <c r="B1504" s="7">
        <v>3407</v>
      </c>
      <c r="C1504" s="27">
        <f t="shared" si="25"/>
        <v>-1.9762340337925899E-2</v>
      </c>
    </row>
    <row r="1505" spans="1:3">
      <c r="A1505" s="99">
        <v>40018</v>
      </c>
      <c r="B1505" s="7">
        <v>3345</v>
      </c>
      <c r="C1505" s="27">
        <f t="shared" si="25"/>
        <v>-1.8365445098637776E-2</v>
      </c>
    </row>
    <row r="1506" spans="1:3">
      <c r="A1506" s="99">
        <v>40017</v>
      </c>
      <c r="B1506" s="7">
        <v>3355</v>
      </c>
      <c r="C1506" s="27">
        <f t="shared" si="25"/>
        <v>2.9850768434532774E-3</v>
      </c>
    </row>
    <row r="1507" spans="1:3">
      <c r="A1507" s="99">
        <v>40016</v>
      </c>
      <c r="B1507" s="7">
        <v>3407</v>
      </c>
      <c r="C1507" s="27">
        <f t="shared" si="25"/>
        <v>1.5380368255184367E-2</v>
      </c>
    </row>
    <row r="1508" spans="1:3">
      <c r="A1508" s="99">
        <v>40015</v>
      </c>
      <c r="B1508" s="7">
        <v>3455</v>
      </c>
      <c r="C1508" s="27">
        <f t="shared" si="25"/>
        <v>1.3990318540803789E-2</v>
      </c>
    </row>
    <row r="1509" spans="1:3">
      <c r="A1509" s="99">
        <v>40014</v>
      </c>
      <c r="B1509" s="7">
        <v>3511</v>
      </c>
      <c r="C1509" s="27">
        <f t="shared" si="25"/>
        <v>1.6078439966662066E-2</v>
      </c>
    </row>
    <row r="1510" spans="1:3">
      <c r="A1510" s="99">
        <v>40011</v>
      </c>
      <c r="B1510" s="7">
        <v>3542</v>
      </c>
      <c r="C1510" s="27">
        <f t="shared" si="25"/>
        <v>8.7906421743466183E-3</v>
      </c>
    </row>
    <row r="1511" spans="1:3">
      <c r="A1511" s="99">
        <v>40010</v>
      </c>
      <c r="B1511" s="7">
        <v>3501</v>
      </c>
      <c r="C1511" s="27">
        <f t="shared" si="25"/>
        <v>-1.1642897388113171E-2</v>
      </c>
    </row>
    <row r="1512" spans="1:3">
      <c r="A1512" s="99">
        <v>40009</v>
      </c>
      <c r="B1512" s="7">
        <v>3324</v>
      </c>
      <c r="C1512" s="27">
        <f t="shared" si="25"/>
        <v>-5.1879764979326885E-2</v>
      </c>
    </row>
    <row r="1513" spans="1:3">
      <c r="A1513" s="99">
        <v>40008</v>
      </c>
      <c r="B1513" s="7">
        <v>3097</v>
      </c>
      <c r="C1513" s="27">
        <f t="shared" si="25"/>
        <v>-7.0734976002136019E-2</v>
      </c>
    </row>
    <row r="1514" spans="1:3">
      <c r="A1514" s="99">
        <v>40007</v>
      </c>
      <c r="B1514" s="7">
        <v>2975</v>
      </c>
      <c r="C1514" s="27">
        <f t="shared" si="25"/>
        <v>-4.0189861993472631E-2</v>
      </c>
    </row>
    <row r="1515" spans="1:3">
      <c r="A1515" s="99">
        <v>40004</v>
      </c>
      <c r="B1515" s="7">
        <v>2985</v>
      </c>
      <c r="C1515" s="27">
        <f t="shared" si="25"/>
        <v>3.3557078469723151E-3</v>
      </c>
    </row>
    <row r="1516" spans="1:3">
      <c r="A1516" s="99">
        <v>40003</v>
      </c>
      <c r="B1516" s="7">
        <v>3018</v>
      </c>
      <c r="C1516" s="27">
        <f t="shared" si="25"/>
        <v>1.0994613501091816E-2</v>
      </c>
    </row>
    <row r="1517" spans="1:3">
      <c r="A1517" s="99">
        <v>40002</v>
      </c>
      <c r="B1517" s="7">
        <v>3107</v>
      </c>
      <c r="C1517" s="27">
        <f t="shared" si="25"/>
        <v>2.9063270065253183E-2</v>
      </c>
    </row>
    <row r="1518" spans="1:3">
      <c r="A1518" s="99">
        <v>40001</v>
      </c>
      <c r="B1518" s="7">
        <v>3216</v>
      </c>
      <c r="C1518" s="27">
        <f t="shared" si="25"/>
        <v>3.4480720905809538E-2</v>
      </c>
    </row>
    <row r="1519" spans="1:3">
      <c r="A1519" s="99">
        <v>40000</v>
      </c>
      <c r="B1519" s="7">
        <v>3375</v>
      </c>
      <c r="C1519" s="27">
        <f t="shared" si="25"/>
        <v>4.82569730077732E-2</v>
      </c>
    </row>
    <row r="1520" spans="1:3">
      <c r="A1520" s="99">
        <v>39997</v>
      </c>
      <c r="B1520" s="7">
        <v>3520</v>
      </c>
      <c r="C1520" s="27">
        <f t="shared" si="25"/>
        <v>4.2065665285512491E-2</v>
      </c>
    </row>
    <row r="1521" spans="1:3">
      <c r="A1521" s="99">
        <v>39996</v>
      </c>
      <c r="B1521" s="7">
        <v>3672</v>
      </c>
      <c r="C1521" s="27">
        <f t="shared" si="25"/>
        <v>4.2275483148238334E-2</v>
      </c>
    </row>
    <row r="1522" spans="1:3">
      <c r="A1522" s="99">
        <v>39995</v>
      </c>
      <c r="B1522" s="7">
        <v>3742</v>
      </c>
      <c r="C1522" s="27">
        <f t="shared" si="25"/>
        <v>1.8883755093653847E-2</v>
      </c>
    </row>
    <row r="1523" spans="1:3">
      <c r="A1523" s="99">
        <v>39994</v>
      </c>
      <c r="B1523" s="7">
        <v>3757</v>
      </c>
      <c r="C1523" s="27">
        <f t="shared" si="25"/>
        <v>4.0005387399340122E-3</v>
      </c>
    </row>
    <row r="1524" spans="1:3">
      <c r="A1524" s="99">
        <v>39993</v>
      </c>
      <c r="B1524" s="7">
        <v>3734</v>
      </c>
      <c r="C1524" s="27">
        <f t="shared" si="25"/>
        <v>-6.140721472300964E-3</v>
      </c>
    </row>
    <row r="1525" spans="1:3">
      <c r="A1525" s="99">
        <v>39990</v>
      </c>
      <c r="B1525" s="7">
        <v>3703</v>
      </c>
      <c r="C1525" s="27">
        <f t="shared" si="25"/>
        <v>-8.3367431880552022E-3</v>
      </c>
    </row>
    <row r="1526" spans="1:3">
      <c r="A1526" s="99">
        <v>39989</v>
      </c>
      <c r="B1526" s="7">
        <v>3703</v>
      </c>
      <c r="C1526" s="27">
        <f t="shared" si="25"/>
        <v>0</v>
      </c>
    </row>
    <row r="1527" spans="1:3">
      <c r="A1527" s="99">
        <v>39988</v>
      </c>
      <c r="B1527" s="7">
        <v>3751</v>
      </c>
      <c r="C1527" s="27">
        <f t="shared" si="25"/>
        <v>1.2879169168274739E-2</v>
      </c>
    </row>
    <row r="1528" spans="1:3">
      <c r="A1528" s="99">
        <v>39987</v>
      </c>
      <c r="B1528" s="7">
        <v>3874</v>
      </c>
      <c r="C1528" s="27">
        <f t="shared" si="25"/>
        <v>3.2265093885053844E-2</v>
      </c>
    </row>
    <row r="1529" spans="1:3">
      <c r="A1529" s="99">
        <v>39986</v>
      </c>
      <c r="B1529" s="7">
        <v>4029</v>
      </c>
      <c r="C1529" s="27">
        <f t="shared" si="25"/>
        <v>3.9230641224406136E-2</v>
      </c>
    </row>
    <row r="1530" spans="1:3">
      <c r="A1530" s="99">
        <v>39983</v>
      </c>
      <c r="B1530" s="7">
        <v>4070</v>
      </c>
      <c r="C1530" s="27">
        <f t="shared" si="25"/>
        <v>1.012479324529349E-2</v>
      </c>
    </row>
    <row r="1531" spans="1:3">
      <c r="A1531" s="99">
        <v>39982</v>
      </c>
      <c r="B1531" s="7">
        <v>4073</v>
      </c>
      <c r="C1531" s="27">
        <f t="shared" si="25"/>
        <v>7.3682921177181909E-4</v>
      </c>
    </row>
    <row r="1532" spans="1:3">
      <c r="A1532" s="99">
        <v>39981</v>
      </c>
      <c r="B1532" s="7">
        <v>4026</v>
      </c>
      <c r="C1532" s="27">
        <f t="shared" si="25"/>
        <v>-1.1606501448675746E-2</v>
      </c>
    </row>
    <row r="1533" spans="1:3">
      <c r="A1533" s="99">
        <v>39980</v>
      </c>
      <c r="B1533" s="7">
        <v>3951</v>
      </c>
      <c r="C1533" s="27">
        <f t="shared" si="25"/>
        <v>-1.8804615788346093E-2</v>
      </c>
    </row>
    <row r="1534" spans="1:3">
      <c r="A1534" s="99">
        <v>39979</v>
      </c>
      <c r="B1534" s="7">
        <v>3763</v>
      </c>
      <c r="C1534" s="27">
        <f t="shared" si="25"/>
        <v>-4.8752199817953451E-2</v>
      </c>
    </row>
    <row r="1535" spans="1:3">
      <c r="A1535" s="99">
        <v>39976</v>
      </c>
      <c r="B1535" s="7">
        <v>3583</v>
      </c>
      <c r="C1535" s="27">
        <f t="shared" si="25"/>
        <v>-4.901607328848348E-2</v>
      </c>
    </row>
    <row r="1536" spans="1:3">
      <c r="A1536" s="99">
        <v>39975</v>
      </c>
      <c r="B1536" s="7">
        <v>3483</v>
      </c>
      <c r="C1536" s="27">
        <f t="shared" si="25"/>
        <v>-2.830644693895263E-2</v>
      </c>
    </row>
    <row r="1537" spans="1:3">
      <c r="A1537" s="99">
        <v>39974</v>
      </c>
      <c r="B1537" s="7">
        <v>3452</v>
      </c>
      <c r="C1537" s="27">
        <f t="shared" si="25"/>
        <v>-8.9402181626826484E-3</v>
      </c>
    </row>
    <row r="1538" spans="1:3">
      <c r="A1538" s="99">
        <v>39973</v>
      </c>
      <c r="B1538" s="7">
        <v>3518</v>
      </c>
      <c r="C1538" s="27">
        <f t="shared" si="25"/>
        <v>1.8938873094184988E-2</v>
      </c>
    </row>
    <row r="1539" spans="1:3">
      <c r="A1539" s="99">
        <v>39972</v>
      </c>
      <c r="B1539" s="7">
        <v>3646</v>
      </c>
      <c r="C1539" s="27">
        <f t="shared" si="25"/>
        <v>3.5738029941104824E-2</v>
      </c>
    </row>
    <row r="1540" spans="1:3">
      <c r="A1540" s="99">
        <v>39969</v>
      </c>
      <c r="B1540" s="7">
        <v>3809</v>
      </c>
      <c r="C1540" s="27">
        <f t="shared" si="25"/>
        <v>4.3736011239995695E-2</v>
      </c>
    </row>
    <row r="1541" spans="1:3">
      <c r="A1541" s="99">
        <v>39968</v>
      </c>
      <c r="B1541" s="7">
        <v>4093</v>
      </c>
      <c r="C1541" s="27">
        <f t="shared" ref="C1541:C1604" si="26">LN(B1541/B1540)</f>
        <v>7.1911510013798863E-2</v>
      </c>
    </row>
    <row r="1542" spans="1:3">
      <c r="A1542" s="99">
        <v>39967</v>
      </c>
      <c r="B1542" s="7">
        <v>4291</v>
      </c>
      <c r="C1542" s="27">
        <f t="shared" si="26"/>
        <v>4.7241608499121769E-2</v>
      </c>
    </row>
    <row r="1543" spans="1:3">
      <c r="A1543" s="99">
        <v>39966</v>
      </c>
      <c r="B1543" s="7">
        <v>4106</v>
      </c>
      <c r="C1543" s="27">
        <f t="shared" si="26"/>
        <v>-4.4070487412645853E-2</v>
      </c>
    </row>
    <row r="1544" spans="1:3">
      <c r="A1544" s="99">
        <v>39965</v>
      </c>
      <c r="B1544" s="7">
        <v>3681</v>
      </c>
      <c r="C1544" s="27">
        <f t="shared" si="26"/>
        <v>-0.10926486419985772</v>
      </c>
    </row>
    <row r="1545" spans="1:3">
      <c r="A1545" s="99">
        <v>39962</v>
      </c>
      <c r="B1545" s="7">
        <v>3494</v>
      </c>
      <c r="C1545" s="27">
        <f t="shared" si="26"/>
        <v>-5.213724268501925E-2</v>
      </c>
    </row>
    <row r="1546" spans="1:3">
      <c r="A1546" s="99">
        <v>39961</v>
      </c>
      <c r="B1546" s="7">
        <v>3298</v>
      </c>
      <c r="C1546" s="27">
        <f t="shared" si="26"/>
        <v>-5.7730987574457632E-2</v>
      </c>
    </row>
    <row r="1547" spans="1:3">
      <c r="A1547" s="99">
        <v>39960</v>
      </c>
      <c r="B1547" s="7">
        <v>3164</v>
      </c>
      <c r="C1547" s="27">
        <f t="shared" si="26"/>
        <v>-4.1479174231999684E-2</v>
      </c>
    </row>
    <row r="1548" spans="1:3">
      <c r="A1548" s="99">
        <v>39959</v>
      </c>
      <c r="B1548" s="7">
        <v>2942</v>
      </c>
      <c r="C1548" s="27">
        <f t="shared" si="26"/>
        <v>-7.2747427726161704E-2</v>
      </c>
    </row>
    <row r="1549" spans="1:3">
      <c r="A1549" s="99">
        <v>39955</v>
      </c>
      <c r="B1549" s="7">
        <v>2786</v>
      </c>
      <c r="C1549" s="27">
        <f t="shared" si="26"/>
        <v>-5.4482746821631858E-2</v>
      </c>
    </row>
    <row r="1550" spans="1:3">
      <c r="A1550" s="99">
        <v>39954</v>
      </c>
      <c r="B1550" s="7">
        <v>2707</v>
      </c>
      <c r="C1550" s="27">
        <f t="shared" si="26"/>
        <v>-2.8765864725449813E-2</v>
      </c>
    </row>
    <row r="1551" spans="1:3">
      <c r="A1551" s="99">
        <v>39953</v>
      </c>
      <c r="B1551" s="7">
        <v>2665</v>
      </c>
      <c r="C1551" s="27">
        <f t="shared" si="26"/>
        <v>-1.5636953014356237E-2</v>
      </c>
    </row>
    <row r="1552" spans="1:3">
      <c r="A1552" s="99">
        <v>39952</v>
      </c>
      <c r="B1552" s="7">
        <v>2644</v>
      </c>
      <c r="C1552" s="27">
        <f t="shared" si="26"/>
        <v>-7.911135628367965E-3</v>
      </c>
    </row>
    <row r="1553" spans="1:3">
      <c r="A1553" s="99">
        <v>39951</v>
      </c>
      <c r="B1553" s="7">
        <v>2605</v>
      </c>
      <c r="C1553" s="27">
        <f t="shared" si="26"/>
        <v>-1.4860246784109646E-2</v>
      </c>
    </row>
    <row r="1554" spans="1:3">
      <c r="A1554" s="99">
        <v>39948</v>
      </c>
      <c r="B1554" s="7">
        <v>2544</v>
      </c>
      <c r="C1554" s="27">
        <f t="shared" si="26"/>
        <v>-2.3695029727454582E-2</v>
      </c>
    </row>
    <row r="1555" spans="1:3">
      <c r="A1555" s="99">
        <v>39947</v>
      </c>
      <c r="B1555" s="7">
        <v>2432</v>
      </c>
      <c r="C1555" s="27">
        <f t="shared" si="26"/>
        <v>-4.5023681373955127E-2</v>
      </c>
    </row>
    <row r="1556" spans="1:3">
      <c r="A1556" s="99">
        <v>39946</v>
      </c>
      <c r="B1556" s="7">
        <v>2332</v>
      </c>
      <c r="C1556" s="27">
        <f t="shared" si="26"/>
        <v>-4.1987695615674572E-2</v>
      </c>
    </row>
    <row r="1557" spans="1:3">
      <c r="A1557" s="99">
        <v>39945</v>
      </c>
      <c r="B1557" s="7">
        <v>2253</v>
      </c>
      <c r="C1557" s="27">
        <f t="shared" si="26"/>
        <v>-3.4463607038138569E-2</v>
      </c>
    </row>
    <row r="1558" spans="1:3">
      <c r="A1558" s="99">
        <v>39944</v>
      </c>
      <c r="B1558" s="7">
        <v>2215</v>
      </c>
      <c r="C1558" s="27">
        <f t="shared" si="26"/>
        <v>-1.7010257953008444E-2</v>
      </c>
    </row>
    <row r="1559" spans="1:3">
      <c r="A1559" s="99">
        <v>39941</v>
      </c>
      <c r="B1559" s="7">
        <v>2214</v>
      </c>
      <c r="C1559" s="27">
        <f t="shared" si="26"/>
        <v>-4.515692106537963E-4</v>
      </c>
    </row>
    <row r="1560" spans="1:3">
      <c r="A1560" s="99">
        <v>39940</v>
      </c>
      <c r="B1560" s="7">
        <v>2194</v>
      </c>
      <c r="C1560" s="27">
        <f t="shared" si="26"/>
        <v>-9.0744724334066076E-3</v>
      </c>
    </row>
    <row r="1561" spans="1:3">
      <c r="A1561" s="99">
        <v>39939</v>
      </c>
      <c r="B1561" s="7">
        <v>2065</v>
      </c>
      <c r="C1561" s="27">
        <f t="shared" si="26"/>
        <v>-6.0596135440042442E-2</v>
      </c>
    </row>
    <row r="1562" spans="1:3">
      <c r="A1562" s="99">
        <v>39938</v>
      </c>
      <c r="B1562" s="7">
        <v>1897</v>
      </c>
      <c r="C1562" s="27">
        <f t="shared" si="26"/>
        <v>-8.4856535460118981E-2</v>
      </c>
    </row>
    <row r="1563" spans="1:3">
      <c r="A1563" s="99">
        <v>39934</v>
      </c>
      <c r="B1563" s="7">
        <v>1806</v>
      </c>
      <c r="C1563" s="27">
        <f t="shared" si="26"/>
        <v>-4.915923595808349E-2</v>
      </c>
    </row>
    <row r="1564" spans="1:3">
      <c r="A1564" s="99">
        <v>39933</v>
      </c>
      <c r="B1564" s="7">
        <v>1786</v>
      </c>
      <c r="C1564" s="27">
        <f t="shared" si="26"/>
        <v>-1.1135972540486408E-2</v>
      </c>
    </row>
    <row r="1565" spans="1:3">
      <c r="A1565" s="99">
        <v>39932</v>
      </c>
      <c r="B1565" s="7">
        <v>1772</v>
      </c>
      <c r="C1565" s="27">
        <f t="shared" si="26"/>
        <v>-7.869630271418104E-3</v>
      </c>
    </row>
    <row r="1566" spans="1:3">
      <c r="A1566" s="99">
        <v>39931</v>
      </c>
      <c r="B1566" s="7">
        <v>1790</v>
      </c>
      <c r="C1566" s="27">
        <f t="shared" si="26"/>
        <v>1.0106767669774384E-2</v>
      </c>
    </row>
    <row r="1567" spans="1:3">
      <c r="A1567" s="99">
        <v>39930</v>
      </c>
      <c r="B1567" s="7">
        <v>1839</v>
      </c>
      <c r="C1567" s="27">
        <f t="shared" si="26"/>
        <v>2.7006325769520518E-2</v>
      </c>
    </row>
    <row r="1568" spans="1:3">
      <c r="A1568" s="99">
        <v>39927</v>
      </c>
      <c r="B1568" s="7">
        <v>1873</v>
      </c>
      <c r="C1568" s="27">
        <f t="shared" si="26"/>
        <v>1.8319477839767468E-2</v>
      </c>
    </row>
    <row r="1569" spans="1:3">
      <c r="A1569" s="99">
        <v>39926</v>
      </c>
      <c r="B1569" s="7">
        <v>1897</v>
      </c>
      <c r="C1569" s="27">
        <f t="shared" si="26"/>
        <v>1.2732267490925741E-2</v>
      </c>
    </row>
    <row r="1570" spans="1:3">
      <c r="A1570" s="99">
        <v>39925</v>
      </c>
      <c r="B1570" s="7">
        <v>1869</v>
      </c>
      <c r="C1570" s="27">
        <f t="shared" si="26"/>
        <v>-1.4870162479451393E-2</v>
      </c>
    </row>
    <row r="1571" spans="1:3">
      <c r="A1571" s="99">
        <v>39924</v>
      </c>
      <c r="B1571" s="7">
        <v>1797</v>
      </c>
      <c r="C1571" s="27">
        <f t="shared" si="26"/>
        <v>-3.9284920672003842E-2</v>
      </c>
    </row>
    <row r="1572" spans="1:3">
      <c r="A1572" s="99">
        <v>39923</v>
      </c>
      <c r="B1572" s="7">
        <v>1737</v>
      </c>
      <c r="C1572" s="27">
        <f t="shared" si="26"/>
        <v>-3.3959120542454084E-2</v>
      </c>
    </row>
    <row r="1573" spans="1:3">
      <c r="A1573" s="99">
        <v>39920</v>
      </c>
      <c r="B1573" s="7">
        <v>1682</v>
      </c>
      <c r="C1573" s="27">
        <f t="shared" si="26"/>
        <v>-3.2175925708211595E-2</v>
      </c>
    </row>
    <row r="1574" spans="1:3">
      <c r="A1574" s="99">
        <v>39919</v>
      </c>
      <c r="B1574" s="7">
        <v>1604</v>
      </c>
      <c r="C1574" s="27">
        <f t="shared" si="26"/>
        <v>-4.7483052106433589E-2</v>
      </c>
    </row>
    <row r="1575" spans="1:3">
      <c r="A1575" s="99">
        <v>39918</v>
      </c>
      <c r="B1575" s="7">
        <v>1534</v>
      </c>
      <c r="C1575" s="27">
        <f t="shared" si="26"/>
        <v>-4.4621806499258308E-2</v>
      </c>
    </row>
    <row r="1576" spans="1:3">
      <c r="A1576" s="99">
        <v>39917</v>
      </c>
      <c r="B1576" s="7">
        <v>1492</v>
      </c>
      <c r="C1576" s="27">
        <f t="shared" si="26"/>
        <v>-2.7761201163495394E-2</v>
      </c>
    </row>
    <row r="1577" spans="1:3">
      <c r="A1577" s="99">
        <v>39912</v>
      </c>
      <c r="B1577" s="7">
        <v>1478</v>
      </c>
      <c r="C1577" s="27">
        <f t="shared" si="26"/>
        <v>-9.4276792555590821E-3</v>
      </c>
    </row>
    <row r="1578" spans="1:3">
      <c r="A1578" s="99">
        <v>39911</v>
      </c>
      <c r="B1578" s="7">
        <v>1463</v>
      </c>
      <c r="C1578" s="27">
        <f t="shared" si="26"/>
        <v>-1.0200700488022789E-2</v>
      </c>
    </row>
    <row r="1579" spans="1:3">
      <c r="A1579" s="99">
        <v>39910</v>
      </c>
      <c r="B1579" s="7">
        <v>1466</v>
      </c>
      <c r="C1579" s="27">
        <f t="shared" si="26"/>
        <v>2.0484814264724875E-3</v>
      </c>
    </row>
    <row r="1580" spans="1:3">
      <c r="A1580" s="99">
        <v>39909</v>
      </c>
      <c r="B1580" s="7">
        <v>1486</v>
      </c>
      <c r="C1580" s="27">
        <f t="shared" si="26"/>
        <v>1.3550342831107596E-2</v>
      </c>
    </row>
    <row r="1581" spans="1:3">
      <c r="A1581" s="99">
        <v>39906</v>
      </c>
      <c r="B1581" s="7">
        <v>1506</v>
      </c>
      <c r="C1581" s="27">
        <f t="shared" si="26"/>
        <v>1.3369183082134417E-2</v>
      </c>
    </row>
    <row r="1582" spans="1:3">
      <c r="A1582" s="99">
        <v>39905</v>
      </c>
      <c r="B1582" s="7">
        <v>1538</v>
      </c>
      <c r="C1582" s="27">
        <f t="shared" si="26"/>
        <v>2.1025741705750379E-2</v>
      </c>
    </row>
    <row r="1583" spans="1:3">
      <c r="A1583" s="99">
        <v>39904</v>
      </c>
      <c r="B1583" s="7">
        <v>1574</v>
      </c>
      <c r="C1583" s="27">
        <f t="shared" si="26"/>
        <v>2.3137278911759297E-2</v>
      </c>
    </row>
    <row r="1584" spans="1:3">
      <c r="A1584" s="99">
        <v>39903</v>
      </c>
      <c r="B1584" s="7">
        <v>1615</v>
      </c>
      <c r="C1584" s="27">
        <f t="shared" si="26"/>
        <v>2.5714806679408394E-2</v>
      </c>
    </row>
    <row r="1585" spans="1:3">
      <c r="A1585" s="99">
        <v>39902</v>
      </c>
      <c r="B1585" s="7">
        <v>1646</v>
      </c>
      <c r="C1585" s="27">
        <f t="shared" si="26"/>
        <v>1.9013145580258163E-2</v>
      </c>
    </row>
    <row r="1586" spans="1:3">
      <c r="A1586" s="99">
        <v>39899</v>
      </c>
      <c r="B1586" s="7">
        <v>1678</v>
      </c>
      <c r="C1586" s="27">
        <f t="shared" si="26"/>
        <v>1.9254505790136305E-2</v>
      </c>
    </row>
    <row r="1587" spans="1:3">
      <c r="A1587" s="99">
        <v>39898</v>
      </c>
      <c r="B1587" s="7">
        <v>1714</v>
      </c>
      <c r="C1587" s="27">
        <f t="shared" si="26"/>
        <v>2.1227212130573596E-2</v>
      </c>
    </row>
    <row r="1588" spans="1:3">
      <c r="A1588" s="99">
        <v>39897</v>
      </c>
      <c r="B1588" s="7">
        <v>1740</v>
      </c>
      <c r="C1588" s="27">
        <f t="shared" si="26"/>
        <v>1.5055293050849674E-2</v>
      </c>
    </row>
    <row r="1589" spans="1:3">
      <c r="A1589" s="99">
        <v>39896</v>
      </c>
      <c r="B1589" s="7">
        <v>1758</v>
      </c>
      <c r="C1589" s="27">
        <f t="shared" si="26"/>
        <v>1.0291686036547506E-2</v>
      </c>
    </row>
    <row r="1590" spans="1:3">
      <c r="A1590" s="99">
        <v>39895</v>
      </c>
      <c r="B1590" s="7">
        <v>1773</v>
      </c>
      <c r="C1590" s="27">
        <f t="shared" si="26"/>
        <v>8.4962278290855991E-3</v>
      </c>
    </row>
    <row r="1591" spans="1:3">
      <c r="A1591" s="99">
        <v>39892</v>
      </c>
      <c r="B1591" s="7">
        <v>1782</v>
      </c>
      <c r="C1591" s="27">
        <f t="shared" si="26"/>
        <v>5.0633019565466345E-3</v>
      </c>
    </row>
    <row r="1592" spans="1:3">
      <c r="A1592" s="99">
        <v>39891</v>
      </c>
      <c r="B1592" s="7">
        <v>1795</v>
      </c>
      <c r="C1592" s="27">
        <f t="shared" si="26"/>
        <v>7.2686928916245409E-3</v>
      </c>
    </row>
    <row r="1593" spans="1:3">
      <c r="A1593" s="99">
        <v>39890</v>
      </c>
      <c r="B1593" s="7">
        <v>1861</v>
      </c>
      <c r="C1593" s="27">
        <f t="shared" si="26"/>
        <v>3.6108955719871529E-2</v>
      </c>
    </row>
    <row r="1594" spans="1:3">
      <c r="A1594" s="99">
        <v>39889</v>
      </c>
      <c r="B1594" s="7">
        <v>1974</v>
      </c>
      <c r="C1594" s="27">
        <f t="shared" si="26"/>
        <v>5.8947963351176191E-2</v>
      </c>
    </row>
    <row r="1595" spans="1:3">
      <c r="A1595" s="99">
        <v>39888</v>
      </c>
      <c r="B1595" s="7">
        <v>2058</v>
      </c>
      <c r="C1595" s="27">
        <f t="shared" si="26"/>
        <v>4.1672696400568081E-2</v>
      </c>
    </row>
    <row r="1596" spans="1:3">
      <c r="A1596" s="99">
        <v>39885</v>
      </c>
      <c r="B1596" s="7">
        <v>2122</v>
      </c>
      <c r="C1596" s="27">
        <f t="shared" si="26"/>
        <v>3.062440277993347E-2</v>
      </c>
    </row>
    <row r="1597" spans="1:3">
      <c r="A1597" s="99">
        <v>39884</v>
      </c>
      <c r="B1597" s="7">
        <v>2201</v>
      </c>
      <c r="C1597" s="27">
        <f t="shared" si="26"/>
        <v>3.6552762352533179E-2</v>
      </c>
    </row>
    <row r="1598" spans="1:3">
      <c r="A1598" s="99">
        <v>39883</v>
      </c>
      <c r="B1598" s="7">
        <v>2271</v>
      </c>
      <c r="C1598" s="27">
        <f t="shared" si="26"/>
        <v>3.1308460579096892E-2</v>
      </c>
    </row>
    <row r="1599" spans="1:3">
      <c r="A1599" s="99">
        <v>39882</v>
      </c>
      <c r="B1599" s="7">
        <v>2298</v>
      </c>
      <c r="C1599" s="27">
        <f t="shared" si="26"/>
        <v>1.1818916303142605E-2</v>
      </c>
    </row>
    <row r="1600" spans="1:3">
      <c r="A1600" s="99">
        <v>39881</v>
      </c>
      <c r="B1600" s="7">
        <v>2262</v>
      </c>
      <c r="C1600" s="27">
        <f t="shared" si="26"/>
        <v>-1.5789801732635195E-2</v>
      </c>
    </row>
    <row r="1601" spans="1:3">
      <c r="A1601" s="99">
        <v>39878</v>
      </c>
      <c r="B1601" s="7">
        <v>2225</v>
      </c>
      <c r="C1601" s="27">
        <f t="shared" si="26"/>
        <v>-1.6492462075725196E-2</v>
      </c>
    </row>
    <row r="1602" spans="1:3">
      <c r="A1602" s="99">
        <v>39877</v>
      </c>
      <c r="B1602" s="7">
        <v>2167</v>
      </c>
      <c r="C1602" s="27">
        <f t="shared" si="26"/>
        <v>-2.6413193063981565E-2</v>
      </c>
    </row>
    <row r="1603" spans="1:3">
      <c r="A1603" s="99">
        <v>39876</v>
      </c>
      <c r="B1603" s="7">
        <v>2084</v>
      </c>
      <c r="C1603" s="27">
        <f t="shared" si="26"/>
        <v>-3.9054598663101528E-2</v>
      </c>
    </row>
    <row r="1604" spans="1:3">
      <c r="A1604" s="99">
        <v>39875</v>
      </c>
      <c r="B1604" s="7">
        <v>2034</v>
      </c>
      <c r="C1604" s="27">
        <f t="shared" si="26"/>
        <v>-2.4284826264752275E-2</v>
      </c>
    </row>
    <row r="1605" spans="1:3">
      <c r="A1605" s="99">
        <v>39874</v>
      </c>
      <c r="B1605" s="7">
        <v>2014</v>
      </c>
      <c r="C1605" s="27">
        <f t="shared" ref="C1605:C1668" si="27">LN(B1605/B1604)</f>
        <v>-9.8815033299976471E-3</v>
      </c>
    </row>
    <row r="1606" spans="1:3">
      <c r="A1606" s="99">
        <v>39871</v>
      </c>
      <c r="B1606" s="7">
        <v>1986</v>
      </c>
      <c r="C1606" s="27">
        <f t="shared" si="27"/>
        <v>-1.4000228673389752E-2</v>
      </c>
    </row>
    <row r="1607" spans="1:3">
      <c r="A1607" s="99">
        <v>39870</v>
      </c>
      <c r="B1607" s="7">
        <v>1950</v>
      </c>
      <c r="C1607" s="27">
        <f t="shared" si="27"/>
        <v>-1.8293193047325376E-2</v>
      </c>
    </row>
    <row r="1608" spans="1:3">
      <c r="A1608" s="99">
        <v>39869</v>
      </c>
      <c r="B1608" s="7">
        <v>1960</v>
      </c>
      <c r="C1608" s="27">
        <f t="shared" si="27"/>
        <v>5.1151006667704089E-3</v>
      </c>
    </row>
    <row r="1609" spans="1:3">
      <c r="A1609" s="99">
        <v>39868</v>
      </c>
      <c r="B1609" s="7">
        <v>2010</v>
      </c>
      <c r="C1609" s="27">
        <f t="shared" si="27"/>
        <v>2.5190248828558495E-2</v>
      </c>
    </row>
    <row r="1610" spans="1:3">
      <c r="A1610" s="99">
        <v>39867</v>
      </c>
      <c r="B1610" s="7">
        <v>2084</v>
      </c>
      <c r="C1610" s="27">
        <f t="shared" si="27"/>
        <v>3.6154401820136003E-2</v>
      </c>
    </row>
    <row r="1611" spans="1:3">
      <c r="A1611" s="99">
        <v>39864</v>
      </c>
      <c r="B1611" s="7">
        <v>2099</v>
      </c>
      <c r="C1611" s="27">
        <f t="shared" si="27"/>
        <v>7.171916947375484E-3</v>
      </c>
    </row>
    <row r="1612" spans="1:3">
      <c r="A1612" s="99">
        <v>39863</v>
      </c>
      <c r="B1612" s="7">
        <v>2057</v>
      </c>
      <c r="C1612" s="27">
        <f t="shared" si="27"/>
        <v>-2.0212430167675779E-2</v>
      </c>
    </row>
    <row r="1613" spans="1:3">
      <c r="A1613" s="99">
        <v>39862</v>
      </c>
      <c r="B1613" s="7">
        <v>1986</v>
      </c>
      <c r="C1613" s="27">
        <f t="shared" si="27"/>
        <v>-3.5126045047839241E-2</v>
      </c>
    </row>
    <row r="1614" spans="1:3">
      <c r="A1614" s="99">
        <v>39861</v>
      </c>
      <c r="B1614" s="7">
        <v>1895</v>
      </c>
      <c r="C1614" s="27">
        <f t="shared" si="27"/>
        <v>-4.6903727088591148E-2</v>
      </c>
    </row>
    <row r="1615" spans="1:3">
      <c r="A1615" s="99">
        <v>39860</v>
      </c>
      <c r="B1615" s="7">
        <v>1846</v>
      </c>
      <c r="C1615" s="27">
        <f t="shared" si="27"/>
        <v>-2.6197702453729311E-2</v>
      </c>
    </row>
    <row r="1616" spans="1:3">
      <c r="A1616" s="99">
        <v>39857</v>
      </c>
      <c r="B1616" s="7">
        <v>1908</v>
      </c>
      <c r="C1616" s="27">
        <f t="shared" si="27"/>
        <v>3.3034436945434474E-2</v>
      </c>
    </row>
    <row r="1617" spans="1:3">
      <c r="A1617" s="99">
        <v>39856</v>
      </c>
      <c r="B1617" s="7">
        <v>1989</v>
      </c>
      <c r="C1617" s="27">
        <f t="shared" si="27"/>
        <v>4.1576426845740408E-2</v>
      </c>
    </row>
    <row r="1618" spans="1:3">
      <c r="A1618" s="99">
        <v>39855</v>
      </c>
      <c r="B1618" s="7">
        <v>2055</v>
      </c>
      <c r="C1618" s="27">
        <f t="shared" si="27"/>
        <v>3.2643848076362884E-2</v>
      </c>
    </row>
    <row r="1619" spans="1:3">
      <c r="A1619" s="99">
        <v>39854</v>
      </c>
      <c r="B1619" s="7">
        <v>1974</v>
      </c>
      <c r="C1619" s="27">
        <f t="shared" si="27"/>
        <v>-4.0213906936908128E-2</v>
      </c>
    </row>
    <row r="1620" spans="1:3">
      <c r="A1620" s="99">
        <v>39853</v>
      </c>
      <c r="B1620" s="7">
        <v>1815</v>
      </c>
      <c r="C1620" s="27">
        <f t="shared" si="27"/>
        <v>-8.3976473294475731E-2</v>
      </c>
    </row>
    <row r="1621" spans="1:3">
      <c r="A1621" s="99">
        <v>39850</v>
      </c>
      <c r="B1621" s="7">
        <v>1642</v>
      </c>
      <c r="C1621" s="27">
        <f t="shared" si="27"/>
        <v>-0.10017045668657763</v>
      </c>
    </row>
    <row r="1622" spans="1:3">
      <c r="A1622" s="99">
        <v>39849</v>
      </c>
      <c r="B1622" s="7">
        <v>1498</v>
      </c>
      <c r="C1622" s="27">
        <f t="shared" si="27"/>
        <v>-9.1784125935208696E-2</v>
      </c>
    </row>
    <row r="1623" spans="1:3">
      <c r="A1623" s="99">
        <v>39848</v>
      </c>
      <c r="B1623" s="7">
        <v>1316</v>
      </c>
      <c r="C1623" s="27">
        <f t="shared" si="27"/>
        <v>-0.12953405219190228</v>
      </c>
    </row>
    <row r="1624" spans="1:3">
      <c r="A1624" s="99">
        <v>39847</v>
      </c>
      <c r="B1624" s="7">
        <v>1148</v>
      </c>
      <c r="C1624" s="27">
        <f t="shared" si="27"/>
        <v>-0.13657553500575073</v>
      </c>
    </row>
    <row r="1625" spans="1:3">
      <c r="A1625" s="99">
        <v>39846</v>
      </c>
      <c r="B1625" s="7">
        <v>1099</v>
      </c>
      <c r="C1625" s="27">
        <f t="shared" si="27"/>
        <v>-4.3620622475890408E-2</v>
      </c>
    </row>
    <row r="1626" spans="1:3">
      <c r="A1626" s="99">
        <v>39843</v>
      </c>
      <c r="B1626" s="7">
        <v>1070</v>
      </c>
      <c r="C1626" s="27">
        <f t="shared" si="27"/>
        <v>-2.6742026947669452E-2</v>
      </c>
    </row>
    <row r="1627" spans="1:3">
      <c r="A1627" s="99">
        <v>39842</v>
      </c>
      <c r="B1627" s="7">
        <v>1036</v>
      </c>
      <c r="C1627" s="27">
        <f t="shared" si="27"/>
        <v>-3.2291504636523541E-2</v>
      </c>
    </row>
    <row r="1628" spans="1:3">
      <c r="A1628" s="99">
        <v>39841</v>
      </c>
      <c r="B1628" s="7">
        <v>1014</v>
      </c>
      <c r="C1628" s="27">
        <f t="shared" si="27"/>
        <v>-2.1464238668299853E-2</v>
      </c>
    </row>
    <row r="1629" spans="1:3">
      <c r="A1629" s="99">
        <v>39840</v>
      </c>
      <c r="B1629" s="7">
        <v>1004</v>
      </c>
      <c r="C1629" s="27">
        <f t="shared" si="27"/>
        <v>-9.9108838994540188E-3</v>
      </c>
    </row>
    <row r="1630" spans="1:3">
      <c r="A1630" s="99">
        <v>39839</v>
      </c>
      <c r="B1630" s="7">
        <v>995</v>
      </c>
      <c r="C1630" s="27">
        <f t="shared" si="27"/>
        <v>-9.0045630930817265E-3</v>
      </c>
    </row>
    <row r="1631" spans="1:3">
      <c r="A1631" s="99">
        <v>39836</v>
      </c>
      <c r="B1631" s="7">
        <v>980</v>
      </c>
      <c r="C1631" s="27">
        <f t="shared" si="27"/>
        <v>-1.519016549397512E-2</v>
      </c>
    </row>
    <row r="1632" spans="1:3">
      <c r="A1632" s="99">
        <v>39835</v>
      </c>
      <c r="B1632" s="7">
        <v>945</v>
      </c>
      <c r="C1632" s="27">
        <f t="shared" si="27"/>
        <v>-3.6367644170874833E-2</v>
      </c>
    </row>
    <row r="1633" spans="1:3">
      <c r="A1633" s="99">
        <v>39834</v>
      </c>
      <c r="B1633" s="7">
        <v>900</v>
      </c>
      <c r="C1633" s="27">
        <f t="shared" si="27"/>
        <v>-4.8790164169432056E-2</v>
      </c>
    </row>
    <row r="1634" spans="1:3">
      <c r="A1634" s="99">
        <v>39833</v>
      </c>
      <c r="B1634" s="7">
        <v>872</v>
      </c>
      <c r="C1634" s="27">
        <f t="shared" si="27"/>
        <v>-3.1605339415331099E-2</v>
      </c>
    </row>
    <row r="1635" spans="1:3">
      <c r="A1635" s="99">
        <v>39832</v>
      </c>
      <c r="B1635" s="7">
        <v>868</v>
      </c>
      <c r="C1635" s="27">
        <f t="shared" si="27"/>
        <v>-4.5977092486294314E-3</v>
      </c>
    </row>
    <row r="1636" spans="1:3">
      <c r="A1636" s="99">
        <v>39829</v>
      </c>
      <c r="B1636" s="7">
        <v>881</v>
      </c>
      <c r="C1636" s="27">
        <f t="shared" si="27"/>
        <v>1.4865911275829357E-2</v>
      </c>
    </row>
    <row r="1637" spans="1:3">
      <c r="A1637" s="99">
        <v>39828</v>
      </c>
      <c r="B1637" s="7">
        <v>908</v>
      </c>
      <c r="C1637" s="27">
        <f t="shared" si="27"/>
        <v>3.0186752665113864E-2</v>
      </c>
    </row>
    <row r="1638" spans="1:3">
      <c r="A1638" s="99">
        <v>39827</v>
      </c>
      <c r="B1638" s="7">
        <v>920</v>
      </c>
      <c r="C1638" s="27">
        <f t="shared" si="27"/>
        <v>1.3129291441792802E-2</v>
      </c>
    </row>
    <row r="1639" spans="1:3">
      <c r="A1639" s="99">
        <v>39826</v>
      </c>
      <c r="B1639" s="7">
        <v>911</v>
      </c>
      <c r="C1639" s="27">
        <f t="shared" si="27"/>
        <v>-9.8307727831276719E-3</v>
      </c>
    </row>
    <row r="1640" spans="1:3">
      <c r="A1640" s="99">
        <v>39825</v>
      </c>
      <c r="B1640" s="7">
        <v>889</v>
      </c>
      <c r="C1640" s="27">
        <f t="shared" si="27"/>
        <v>-2.4445661746053747E-2</v>
      </c>
    </row>
    <row r="1641" spans="1:3">
      <c r="A1641" s="99">
        <v>39822</v>
      </c>
      <c r="B1641" s="7">
        <v>872</v>
      </c>
      <c r="C1641" s="27">
        <f t="shared" si="27"/>
        <v>-1.9307811604924931E-2</v>
      </c>
    </row>
    <row r="1642" spans="1:3">
      <c r="A1642" s="99">
        <v>39821</v>
      </c>
      <c r="B1642" s="7">
        <v>821</v>
      </c>
      <c r="C1642" s="27">
        <f t="shared" si="27"/>
        <v>-6.0266314456551416E-2</v>
      </c>
    </row>
    <row r="1643" spans="1:3">
      <c r="A1643" s="99">
        <v>39820</v>
      </c>
      <c r="B1643" s="7">
        <v>789</v>
      </c>
      <c r="C1643" s="27">
        <f t="shared" si="27"/>
        <v>-3.9756788606553947E-2</v>
      </c>
    </row>
    <row r="1644" spans="1:3">
      <c r="A1644" s="99">
        <v>39819</v>
      </c>
      <c r="B1644" s="7">
        <v>775</v>
      </c>
      <c r="C1644" s="27">
        <f t="shared" si="27"/>
        <v>-1.790329149252725E-2</v>
      </c>
    </row>
    <row r="1645" spans="1:3">
      <c r="A1645" s="99">
        <v>39818</v>
      </c>
      <c r="B1645" s="7">
        <v>772</v>
      </c>
      <c r="C1645" s="27">
        <f t="shared" si="27"/>
        <v>-3.8784793285708565E-3</v>
      </c>
    </row>
    <row r="1646" spans="1:3">
      <c r="A1646" s="99">
        <v>39815</v>
      </c>
      <c r="B1646" s="7">
        <v>773</v>
      </c>
      <c r="C1646" s="27">
        <f t="shared" si="27"/>
        <v>1.2944985626457955E-3</v>
      </c>
    </row>
    <row r="1647" spans="1:3">
      <c r="A1647" s="99">
        <v>39806</v>
      </c>
      <c r="B1647" s="7">
        <v>774</v>
      </c>
      <c r="C1647" s="27">
        <f t="shared" si="27"/>
        <v>1.2928250023051713E-3</v>
      </c>
    </row>
    <row r="1648" spans="1:3">
      <c r="A1648" s="99">
        <v>39805</v>
      </c>
      <c r="B1648" s="7">
        <v>784</v>
      </c>
      <c r="C1648" s="27">
        <f t="shared" si="27"/>
        <v>1.2837146760680682E-2</v>
      </c>
    </row>
    <row r="1649" spans="1:3">
      <c r="A1649" s="99">
        <v>39804</v>
      </c>
      <c r="B1649" s="7">
        <v>801</v>
      </c>
      <c r="C1649" s="27">
        <f t="shared" si="27"/>
        <v>2.145192671795133E-2</v>
      </c>
    </row>
    <row r="1650" spans="1:3">
      <c r="A1650" s="99">
        <v>39801</v>
      </c>
      <c r="B1650" s="7">
        <v>818</v>
      </c>
      <c r="C1650" s="27">
        <f t="shared" si="27"/>
        <v>2.1001389534387883E-2</v>
      </c>
    </row>
    <row r="1651" spans="1:3">
      <c r="A1651" s="99">
        <v>39800</v>
      </c>
      <c r="B1651" s="7">
        <v>829</v>
      </c>
      <c r="C1651" s="27">
        <f t="shared" si="27"/>
        <v>1.3357818532547952E-2</v>
      </c>
    </row>
    <row r="1652" spans="1:3">
      <c r="A1652" s="99">
        <v>39799</v>
      </c>
      <c r="B1652" s="7">
        <v>836</v>
      </c>
      <c r="C1652" s="27">
        <f t="shared" si="27"/>
        <v>8.4084579494065996E-3</v>
      </c>
    </row>
    <row r="1653" spans="1:3">
      <c r="A1653" s="99">
        <v>39798</v>
      </c>
      <c r="B1653" s="7">
        <v>828</v>
      </c>
      <c r="C1653" s="27">
        <f t="shared" si="27"/>
        <v>-9.6154586994419804E-3</v>
      </c>
    </row>
    <row r="1654" spans="1:3">
      <c r="A1654" s="99">
        <v>39797</v>
      </c>
      <c r="B1654" s="7">
        <v>803</v>
      </c>
      <c r="C1654" s="27">
        <f t="shared" si="27"/>
        <v>-3.0658440438498042E-2</v>
      </c>
    </row>
    <row r="1655" spans="1:3">
      <c r="A1655" s="99">
        <v>39794</v>
      </c>
      <c r="B1655" s="7">
        <v>764</v>
      </c>
      <c r="C1655" s="27">
        <f t="shared" si="27"/>
        <v>-4.9786924780241153E-2</v>
      </c>
    </row>
    <row r="1656" spans="1:3">
      <c r="A1656" s="99">
        <v>39793</v>
      </c>
      <c r="B1656" s="7">
        <v>711</v>
      </c>
      <c r="C1656" s="27">
        <f t="shared" si="27"/>
        <v>-7.1895359363279565E-2</v>
      </c>
    </row>
    <row r="1657" spans="1:3">
      <c r="A1657" s="99">
        <v>39792</v>
      </c>
      <c r="B1657" s="7">
        <v>691</v>
      </c>
      <c r="C1657" s="27">
        <f t="shared" si="27"/>
        <v>-2.8532606035571006E-2</v>
      </c>
    </row>
    <row r="1658" spans="1:3">
      <c r="A1658" s="99">
        <v>39791</v>
      </c>
      <c r="B1658" s="7">
        <v>679</v>
      </c>
      <c r="C1658" s="27">
        <f t="shared" si="27"/>
        <v>-1.7518696208973745E-2</v>
      </c>
    </row>
    <row r="1659" spans="1:3">
      <c r="A1659" s="99">
        <v>39790</v>
      </c>
      <c r="B1659" s="7">
        <v>671</v>
      </c>
      <c r="C1659" s="27">
        <f t="shared" si="27"/>
        <v>-1.1851990587014293E-2</v>
      </c>
    </row>
    <row r="1660" spans="1:3">
      <c r="A1660" s="99">
        <v>39787</v>
      </c>
      <c r="B1660" s="7">
        <v>663</v>
      </c>
      <c r="C1660" s="27">
        <f t="shared" si="27"/>
        <v>-1.1994146785819278E-2</v>
      </c>
    </row>
    <row r="1661" spans="1:3">
      <c r="A1661" s="99">
        <v>39786</v>
      </c>
      <c r="B1661" s="7">
        <v>666</v>
      </c>
      <c r="C1661" s="27">
        <f t="shared" si="27"/>
        <v>4.514680354526613E-3</v>
      </c>
    </row>
    <row r="1662" spans="1:3">
      <c r="A1662" s="99">
        <v>39785</v>
      </c>
      <c r="B1662" s="7">
        <v>672</v>
      </c>
      <c r="C1662" s="27">
        <f t="shared" si="27"/>
        <v>8.9686699827603161E-3</v>
      </c>
    </row>
    <row r="1663" spans="1:3">
      <c r="A1663" s="99">
        <v>39784</v>
      </c>
      <c r="B1663" s="7">
        <v>684</v>
      </c>
      <c r="C1663" s="27">
        <f t="shared" si="27"/>
        <v>1.7699577099400857E-2</v>
      </c>
    </row>
    <row r="1664" spans="1:3">
      <c r="A1664" s="99">
        <v>39783</v>
      </c>
      <c r="B1664" s="7">
        <v>700</v>
      </c>
      <c r="C1664" s="27">
        <f t="shared" si="27"/>
        <v>2.3122417420854212E-2</v>
      </c>
    </row>
    <row r="1665" spans="1:3">
      <c r="A1665" s="99">
        <v>39780</v>
      </c>
      <c r="B1665" s="7">
        <v>715</v>
      </c>
      <c r="C1665" s="27">
        <f t="shared" si="27"/>
        <v>2.1202207650602906E-2</v>
      </c>
    </row>
    <row r="1666" spans="1:3">
      <c r="A1666" s="99">
        <v>39779</v>
      </c>
      <c r="B1666" s="7">
        <v>733</v>
      </c>
      <c r="C1666" s="27">
        <f t="shared" si="27"/>
        <v>2.4863159192643831E-2</v>
      </c>
    </row>
    <row r="1667" spans="1:3">
      <c r="A1667" s="99">
        <v>39778</v>
      </c>
      <c r="B1667" s="7">
        <v>763</v>
      </c>
      <c r="C1667" s="27">
        <f t="shared" si="27"/>
        <v>4.0112329397805506E-2</v>
      </c>
    </row>
    <row r="1668" spans="1:3">
      <c r="A1668" s="99">
        <v>39777</v>
      </c>
      <c r="B1668" s="7">
        <v>804</v>
      </c>
      <c r="C1668" s="27">
        <f t="shared" si="27"/>
        <v>5.2341237894509451E-2</v>
      </c>
    </row>
    <row r="1669" spans="1:3">
      <c r="A1669" s="99">
        <v>39776</v>
      </c>
      <c r="B1669" s="7">
        <v>824</v>
      </c>
      <c r="C1669" s="27">
        <f t="shared" ref="C1669:C1732" si="28">LN(B1669/B1668)</f>
        <v>2.4571260730505327E-2</v>
      </c>
    </row>
    <row r="1670" spans="1:3">
      <c r="A1670" s="99">
        <v>39773</v>
      </c>
      <c r="B1670" s="7">
        <v>836</v>
      </c>
      <c r="C1670" s="27">
        <f t="shared" si="28"/>
        <v>1.4458083175229917E-2</v>
      </c>
    </row>
    <row r="1671" spans="1:3">
      <c r="A1671" s="99">
        <v>39772</v>
      </c>
      <c r="B1671" s="7">
        <v>847</v>
      </c>
      <c r="C1671" s="27">
        <f t="shared" si="28"/>
        <v>1.3072081567352701E-2</v>
      </c>
    </row>
    <row r="1672" spans="1:3">
      <c r="A1672" s="99">
        <v>39771</v>
      </c>
      <c r="B1672" s="7">
        <v>859</v>
      </c>
      <c r="C1672" s="27">
        <f t="shared" si="28"/>
        <v>1.4068227332200962E-2</v>
      </c>
    </row>
    <row r="1673" spans="1:3">
      <c r="A1673" s="99">
        <v>39770</v>
      </c>
      <c r="B1673" s="7">
        <v>865</v>
      </c>
      <c r="C1673" s="27">
        <f t="shared" si="28"/>
        <v>6.9605849476239729E-3</v>
      </c>
    </row>
    <row r="1674" spans="1:3">
      <c r="A1674" s="99">
        <v>39769</v>
      </c>
      <c r="B1674" s="7">
        <v>856</v>
      </c>
      <c r="C1674" s="27">
        <f t="shared" si="28"/>
        <v>-1.045913079013727E-2</v>
      </c>
    </row>
    <row r="1675" spans="1:3">
      <c r="A1675" s="99">
        <v>39766</v>
      </c>
      <c r="B1675" s="7">
        <v>841</v>
      </c>
      <c r="C1675" s="27">
        <f t="shared" si="28"/>
        <v>-1.767871616879409E-2</v>
      </c>
    </row>
    <row r="1676" spans="1:3">
      <c r="A1676" s="99">
        <v>39765</v>
      </c>
      <c r="B1676" s="7">
        <v>838</v>
      </c>
      <c r="C1676" s="27">
        <f t="shared" si="28"/>
        <v>-3.5735594908650249E-3</v>
      </c>
    </row>
    <row r="1677" spans="1:3">
      <c r="A1677" s="99">
        <v>39764</v>
      </c>
      <c r="B1677" s="7">
        <v>824</v>
      </c>
      <c r="C1677" s="27">
        <f t="shared" si="28"/>
        <v>-1.6847570572611357E-2</v>
      </c>
    </row>
    <row r="1678" spans="1:3">
      <c r="A1678" s="99">
        <v>39763</v>
      </c>
      <c r="B1678" s="7">
        <v>818</v>
      </c>
      <c r="C1678" s="27">
        <f t="shared" si="28"/>
        <v>-7.3081933067246406E-3</v>
      </c>
    </row>
    <row r="1679" spans="1:3">
      <c r="A1679" s="99">
        <v>39762</v>
      </c>
      <c r="B1679" s="7">
        <v>820</v>
      </c>
      <c r="C1679" s="27">
        <f t="shared" si="28"/>
        <v>2.4420036555518089E-3</v>
      </c>
    </row>
    <row r="1680" spans="1:3">
      <c r="A1680" s="99">
        <v>39759</v>
      </c>
      <c r="B1680" s="7">
        <v>829</v>
      </c>
      <c r="C1680" s="27">
        <f t="shared" si="28"/>
        <v>1.0915814876996187E-2</v>
      </c>
    </row>
    <row r="1681" spans="1:3">
      <c r="A1681" s="99">
        <v>39758</v>
      </c>
      <c r="B1681" s="7">
        <v>839</v>
      </c>
      <c r="C1681" s="27">
        <f t="shared" si="28"/>
        <v>1.1990551331911103E-2</v>
      </c>
    </row>
    <row r="1682" spans="1:3">
      <c r="A1682" s="99">
        <v>39757</v>
      </c>
      <c r="B1682" s="7">
        <v>826</v>
      </c>
      <c r="C1682" s="27">
        <f t="shared" si="28"/>
        <v>-1.56159329462281E-2</v>
      </c>
    </row>
    <row r="1683" spans="1:3">
      <c r="A1683" s="99">
        <v>39756</v>
      </c>
      <c r="B1683" s="7">
        <v>815</v>
      </c>
      <c r="C1683" s="27">
        <f t="shared" si="28"/>
        <v>-1.3406660280115385E-2</v>
      </c>
    </row>
    <row r="1684" spans="1:3">
      <c r="A1684" s="99">
        <v>39755</v>
      </c>
      <c r="B1684" s="7">
        <v>827</v>
      </c>
      <c r="C1684" s="27">
        <f t="shared" si="28"/>
        <v>1.4616581782828523E-2</v>
      </c>
    </row>
    <row r="1685" spans="1:3">
      <c r="A1685" s="99">
        <v>39752</v>
      </c>
      <c r="B1685" s="7">
        <v>851</v>
      </c>
      <c r="C1685" s="27">
        <f t="shared" si="28"/>
        <v>2.8607433549682926E-2</v>
      </c>
    </row>
    <row r="1686" spans="1:3">
      <c r="A1686" s="99">
        <v>39751</v>
      </c>
      <c r="B1686" s="7">
        <v>885</v>
      </c>
      <c r="C1686" s="27">
        <f t="shared" si="28"/>
        <v>3.9175516434555378E-2</v>
      </c>
    </row>
    <row r="1687" spans="1:3">
      <c r="A1687" s="99">
        <v>39750</v>
      </c>
      <c r="B1687" s="7">
        <v>925</v>
      </c>
      <c r="C1687" s="27">
        <f t="shared" si="28"/>
        <v>4.4206092504495705E-2</v>
      </c>
    </row>
    <row r="1688" spans="1:3">
      <c r="A1688" s="99">
        <v>39749</v>
      </c>
      <c r="B1688" s="7">
        <v>982</v>
      </c>
      <c r="C1688" s="27">
        <f t="shared" si="28"/>
        <v>5.979757084204073E-2</v>
      </c>
    </row>
    <row r="1689" spans="1:3">
      <c r="A1689" s="99">
        <v>39748</v>
      </c>
      <c r="B1689" s="7">
        <v>1048</v>
      </c>
      <c r="C1689" s="27">
        <f t="shared" si="28"/>
        <v>6.5047556526521652E-2</v>
      </c>
    </row>
    <row r="1690" spans="1:3">
      <c r="A1690" s="99">
        <v>39745</v>
      </c>
      <c r="B1690" s="7">
        <v>1102</v>
      </c>
      <c r="C1690" s="27">
        <f t="shared" si="28"/>
        <v>5.0243124831872224E-2</v>
      </c>
    </row>
    <row r="1691" spans="1:3">
      <c r="A1691" s="99">
        <v>39744</v>
      </c>
      <c r="B1691" s="7">
        <v>1149</v>
      </c>
      <c r="C1691" s="27">
        <f t="shared" si="28"/>
        <v>4.1765288135895938E-2</v>
      </c>
    </row>
    <row r="1692" spans="1:3">
      <c r="A1692" s="99">
        <v>39743</v>
      </c>
      <c r="B1692" s="7">
        <v>1221</v>
      </c>
      <c r="C1692" s="27">
        <f t="shared" si="28"/>
        <v>6.0778196261949087E-2</v>
      </c>
    </row>
    <row r="1693" spans="1:3">
      <c r="A1693" s="99">
        <v>39742</v>
      </c>
      <c r="B1693" s="7">
        <v>1292</v>
      </c>
      <c r="C1693" s="27">
        <f t="shared" si="28"/>
        <v>5.6521210231842568E-2</v>
      </c>
    </row>
    <row r="1694" spans="1:3">
      <c r="A1694" s="99">
        <v>39741</v>
      </c>
      <c r="B1694" s="7">
        <v>1355</v>
      </c>
      <c r="C1694" s="27">
        <f t="shared" si="28"/>
        <v>4.7610048971254017E-2</v>
      </c>
    </row>
    <row r="1695" spans="1:3">
      <c r="A1695" s="99">
        <v>39738</v>
      </c>
      <c r="B1695" s="7">
        <v>1438</v>
      </c>
      <c r="C1695" s="27">
        <f t="shared" si="28"/>
        <v>5.9451804967190776E-2</v>
      </c>
    </row>
    <row r="1696" spans="1:3">
      <c r="A1696" s="99">
        <v>39737</v>
      </c>
      <c r="B1696" s="7">
        <v>1506</v>
      </c>
      <c r="C1696" s="27">
        <f t="shared" si="28"/>
        <v>4.6203870078846812E-2</v>
      </c>
    </row>
    <row r="1697" spans="1:3">
      <c r="A1697" s="99">
        <v>39736</v>
      </c>
      <c r="B1697" s="7">
        <v>1615</v>
      </c>
      <c r="C1697" s="27">
        <f t="shared" si="28"/>
        <v>6.9877827296917966E-2</v>
      </c>
    </row>
    <row r="1698" spans="1:3">
      <c r="A1698" s="99">
        <v>39735</v>
      </c>
      <c r="B1698" s="7">
        <v>1809</v>
      </c>
      <c r="C1698" s="27">
        <f t="shared" si="28"/>
        <v>0.11343924973853831</v>
      </c>
    </row>
    <row r="1699" spans="1:3">
      <c r="A1699" s="99">
        <v>39734</v>
      </c>
      <c r="B1699" s="7">
        <v>1976</v>
      </c>
      <c r="C1699" s="27">
        <f t="shared" si="28"/>
        <v>8.8300392912517914E-2</v>
      </c>
    </row>
    <row r="1700" spans="1:3">
      <c r="A1700" s="99">
        <v>39731</v>
      </c>
      <c r="B1700" s="7">
        <v>2221</v>
      </c>
      <c r="C1700" s="27">
        <f t="shared" si="28"/>
        <v>0.11688294558661438</v>
      </c>
    </row>
    <row r="1701" spans="1:3">
      <c r="A1701" s="99">
        <v>39730</v>
      </c>
      <c r="B1701" s="7">
        <v>2503</v>
      </c>
      <c r="C1701" s="27">
        <f t="shared" si="28"/>
        <v>0.11953246753734681</v>
      </c>
    </row>
    <row r="1702" spans="1:3">
      <c r="A1702" s="99">
        <v>39729</v>
      </c>
      <c r="B1702" s="7">
        <v>2764</v>
      </c>
      <c r="C1702" s="27">
        <f t="shared" si="28"/>
        <v>9.9188893455786228E-2</v>
      </c>
    </row>
    <row r="1703" spans="1:3">
      <c r="A1703" s="99">
        <v>39728</v>
      </c>
      <c r="B1703" s="7">
        <v>2922</v>
      </c>
      <c r="C1703" s="27">
        <f t="shared" si="28"/>
        <v>5.5589407423084256E-2</v>
      </c>
    </row>
    <row r="1704" spans="1:3">
      <c r="A1704" s="99">
        <v>39727</v>
      </c>
      <c r="B1704" s="7">
        <v>2992</v>
      </c>
      <c r="C1704" s="27">
        <f t="shared" si="28"/>
        <v>2.3673746783723002E-2</v>
      </c>
    </row>
    <row r="1705" spans="1:3">
      <c r="A1705" s="99">
        <v>39724</v>
      </c>
      <c r="B1705" s="7">
        <v>3002</v>
      </c>
      <c r="C1705" s="27">
        <f t="shared" si="28"/>
        <v>3.3366730990394703E-3</v>
      </c>
    </row>
    <row r="1706" spans="1:3">
      <c r="A1706" s="99">
        <v>39723</v>
      </c>
      <c r="B1706" s="7">
        <v>2990</v>
      </c>
      <c r="C1706" s="27">
        <f t="shared" si="28"/>
        <v>-4.005345808675162E-3</v>
      </c>
    </row>
    <row r="1707" spans="1:3">
      <c r="A1707" s="99">
        <v>39722</v>
      </c>
      <c r="B1707" s="7">
        <v>3025</v>
      </c>
      <c r="C1707" s="27">
        <f t="shared" si="28"/>
        <v>1.1637704080209829E-2</v>
      </c>
    </row>
    <row r="1708" spans="1:3">
      <c r="A1708" s="99">
        <v>39721</v>
      </c>
      <c r="B1708" s="7">
        <v>3217</v>
      </c>
      <c r="C1708" s="27">
        <f t="shared" si="28"/>
        <v>6.1538156774084418E-2</v>
      </c>
    </row>
    <row r="1709" spans="1:3">
      <c r="A1709" s="99">
        <v>39720</v>
      </c>
      <c r="B1709" s="7">
        <v>3504</v>
      </c>
      <c r="C1709" s="27">
        <f t="shared" si="28"/>
        <v>8.5455924817255696E-2</v>
      </c>
    </row>
    <row r="1710" spans="1:3">
      <c r="A1710" s="99">
        <v>39717</v>
      </c>
      <c r="B1710" s="7">
        <v>3746</v>
      </c>
      <c r="C1710" s="27">
        <f t="shared" si="28"/>
        <v>6.6783430947751729E-2</v>
      </c>
    </row>
    <row r="1711" spans="1:3">
      <c r="A1711" s="99">
        <v>39716</v>
      </c>
      <c r="B1711" s="7">
        <v>4163</v>
      </c>
      <c r="C1711" s="27">
        <f t="shared" si="28"/>
        <v>0.10554736419094153</v>
      </c>
    </row>
    <row r="1712" spans="1:3">
      <c r="A1712" s="99">
        <v>39715</v>
      </c>
      <c r="B1712" s="7">
        <v>4489</v>
      </c>
      <c r="C1712" s="27">
        <f t="shared" si="28"/>
        <v>7.5393991586956741E-2</v>
      </c>
    </row>
    <row r="1713" spans="1:3">
      <c r="A1713" s="99">
        <v>39714</v>
      </c>
      <c r="B1713" s="7">
        <v>4782</v>
      </c>
      <c r="C1713" s="27">
        <f t="shared" si="28"/>
        <v>6.3228909236337894E-2</v>
      </c>
    </row>
    <row r="1714" spans="1:3">
      <c r="A1714" s="99">
        <v>39713</v>
      </c>
      <c r="B1714" s="7">
        <v>4949</v>
      </c>
      <c r="C1714" s="27">
        <f t="shared" si="28"/>
        <v>3.4326666933615982E-2</v>
      </c>
    </row>
    <row r="1715" spans="1:3">
      <c r="A1715" s="99">
        <v>39710</v>
      </c>
      <c r="B1715" s="7">
        <v>4975</v>
      </c>
      <c r="C1715" s="27">
        <f t="shared" si="28"/>
        <v>5.23983464080698E-3</v>
      </c>
    </row>
    <row r="1716" spans="1:3">
      <c r="A1716" s="99">
        <v>39709</v>
      </c>
      <c r="B1716" s="7">
        <v>4958</v>
      </c>
      <c r="C1716" s="27">
        <f t="shared" si="28"/>
        <v>-3.422936997557355E-3</v>
      </c>
    </row>
    <row r="1717" spans="1:3">
      <c r="A1717" s="99">
        <v>39708</v>
      </c>
      <c r="B1717" s="7">
        <v>4856</v>
      </c>
      <c r="C1717" s="27">
        <f t="shared" si="28"/>
        <v>-2.0787379855801612E-2</v>
      </c>
    </row>
    <row r="1718" spans="1:3">
      <c r="A1718" s="99">
        <v>39707</v>
      </c>
      <c r="B1718" s="7">
        <v>4760</v>
      </c>
      <c r="C1718" s="27">
        <f t="shared" si="28"/>
        <v>-1.9967385513868497E-2</v>
      </c>
    </row>
    <row r="1719" spans="1:3">
      <c r="A1719" s="99">
        <v>39706</v>
      </c>
      <c r="B1719" s="7">
        <v>4747</v>
      </c>
      <c r="C1719" s="27">
        <f t="shared" si="28"/>
        <v>-2.7348286741476408E-3</v>
      </c>
    </row>
    <row r="1720" spans="1:3">
      <c r="A1720" s="99">
        <v>39703</v>
      </c>
      <c r="B1720" s="7">
        <v>4800</v>
      </c>
      <c r="C1720" s="27">
        <f t="shared" si="28"/>
        <v>1.1103078344664185E-2</v>
      </c>
    </row>
    <row r="1721" spans="1:3">
      <c r="A1721" s="99">
        <v>39702</v>
      </c>
      <c r="B1721" s="7">
        <v>4893</v>
      </c>
      <c r="C1721" s="27">
        <f t="shared" si="28"/>
        <v>1.9189694393141186E-2</v>
      </c>
    </row>
    <row r="1722" spans="1:3">
      <c r="A1722" s="99">
        <v>39701</v>
      </c>
      <c r="B1722" s="7">
        <v>5026</v>
      </c>
      <c r="C1722" s="27">
        <f t="shared" si="28"/>
        <v>2.6818826814413957E-2</v>
      </c>
    </row>
    <row r="1723" spans="1:3">
      <c r="A1723" s="99">
        <v>39700</v>
      </c>
      <c r="B1723" s="7">
        <v>5255</v>
      </c>
      <c r="C1723" s="27">
        <f t="shared" si="28"/>
        <v>4.4555565207514053E-2</v>
      </c>
    </row>
    <row r="1724" spans="1:3">
      <c r="A1724" s="99">
        <v>39699</v>
      </c>
      <c r="B1724" s="7">
        <v>5492</v>
      </c>
      <c r="C1724" s="27">
        <f t="shared" si="28"/>
        <v>4.4112483576810115E-2</v>
      </c>
    </row>
    <row r="1725" spans="1:3">
      <c r="A1725" s="99">
        <v>39696</v>
      </c>
      <c r="B1725" s="7">
        <v>5663</v>
      </c>
      <c r="C1725" s="27">
        <f t="shared" si="28"/>
        <v>3.0661299225943336E-2</v>
      </c>
    </row>
    <row r="1726" spans="1:3">
      <c r="A1726" s="99">
        <v>39695</v>
      </c>
      <c r="B1726" s="7">
        <v>5874</v>
      </c>
      <c r="C1726" s="27">
        <f t="shared" si="28"/>
        <v>3.6582045644760378E-2</v>
      </c>
    </row>
    <row r="1727" spans="1:3">
      <c r="A1727" s="99">
        <v>39694</v>
      </c>
      <c r="B1727" s="7">
        <v>6146</v>
      </c>
      <c r="C1727" s="27">
        <f t="shared" si="28"/>
        <v>4.5265630931864517E-2</v>
      </c>
    </row>
    <row r="1728" spans="1:3">
      <c r="A1728" s="99">
        <v>39693</v>
      </c>
      <c r="B1728" s="7">
        <v>6466</v>
      </c>
      <c r="C1728" s="27">
        <f t="shared" si="28"/>
        <v>5.0756215594948466E-2</v>
      </c>
    </row>
    <row r="1729" spans="1:3">
      <c r="A1729" s="99">
        <v>39692</v>
      </c>
      <c r="B1729" s="7">
        <v>6691</v>
      </c>
      <c r="C1729" s="27">
        <f t="shared" si="28"/>
        <v>3.4205660497438541E-2</v>
      </c>
    </row>
    <row r="1730" spans="1:3">
      <c r="A1730" s="99">
        <v>39689</v>
      </c>
      <c r="B1730" s="7">
        <v>6809</v>
      </c>
      <c r="C1730" s="27">
        <f t="shared" si="28"/>
        <v>1.7481926700149596E-2</v>
      </c>
    </row>
    <row r="1731" spans="1:3">
      <c r="A1731" s="99">
        <v>39688</v>
      </c>
      <c r="B1731" s="7">
        <v>6929</v>
      </c>
      <c r="C1731" s="27">
        <f t="shared" si="28"/>
        <v>1.7470236144414699E-2</v>
      </c>
    </row>
    <row r="1732" spans="1:3">
      <c r="A1732" s="99">
        <v>39687</v>
      </c>
      <c r="B1732" s="7">
        <v>7050</v>
      </c>
      <c r="C1732" s="27">
        <f t="shared" si="28"/>
        <v>1.7312114178933059E-2</v>
      </c>
    </row>
    <row r="1733" spans="1:3">
      <c r="A1733" s="99">
        <v>39686</v>
      </c>
      <c r="B1733" s="7">
        <v>7115</v>
      </c>
      <c r="C1733" s="27">
        <f t="shared" ref="C1733:C1796" si="29">LN(B1733/B1732)</f>
        <v>9.1776147176383643E-3</v>
      </c>
    </row>
    <row r="1734" spans="1:3">
      <c r="A1734" s="99">
        <v>39682</v>
      </c>
      <c r="B1734" s="7">
        <v>7147</v>
      </c>
      <c r="C1734" s="27">
        <f t="shared" si="29"/>
        <v>4.4874566960260579E-3</v>
      </c>
    </row>
    <row r="1735" spans="1:3">
      <c r="A1735" s="99">
        <v>39681</v>
      </c>
      <c r="B1735" s="7">
        <v>7190</v>
      </c>
      <c r="C1735" s="27">
        <f t="shared" si="29"/>
        <v>5.9984834951134188E-3</v>
      </c>
    </row>
    <row r="1736" spans="1:3">
      <c r="A1736" s="99">
        <v>39680</v>
      </c>
      <c r="B1736" s="7">
        <v>7344</v>
      </c>
      <c r="C1736" s="27">
        <f t="shared" si="29"/>
        <v>2.1192481585234058E-2</v>
      </c>
    </row>
    <row r="1737" spans="1:3">
      <c r="A1737" s="99">
        <v>39679</v>
      </c>
      <c r="B1737" s="7">
        <v>7543</v>
      </c>
      <c r="C1737" s="27">
        <f t="shared" si="29"/>
        <v>2.6736327553304531E-2</v>
      </c>
    </row>
    <row r="1738" spans="1:3">
      <c r="A1738" s="99">
        <v>39678</v>
      </c>
      <c r="B1738" s="7">
        <v>7622</v>
      </c>
      <c r="C1738" s="27">
        <f t="shared" si="29"/>
        <v>1.0418821580174651E-2</v>
      </c>
    </row>
    <row r="1739" spans="1:3">
      <c r="A1739" s="99">
        <v>39675</v>
      </c>
      <c r="B1739" s="7">
        <v>7557</v>
      </c>
      <c r="C1739" s="27">
        <f t="shared" si="29"/>
        <v>-8.5645164130856554E-3</v>
      </c>
    </row>
    <row r="1740" spans="1:3">
      <c r="A1740" s="99">
        <v>39674</v>
      </c>
      <c r="B1740" s="7">
        <v>7420</v>
      </c>
      <c r="C1740" s="27">
        <f t="shared" si="29"/>
        <v>-1.8295228859293761E-2</v>
      </c>
    </row>
    <row r="1741" spans="1:3">
      <c r="A1741" s="99">
        <v>39673</v>
      </c>
      <c r="B1741" s="7">
        <v>7097</v>
      </c>
      <c r="C1741" s="27">
        <f t="shared" si="29"/>
        <v>-4.4506897636443214E-2</v>
      </c>
    </row>
    <row r="1742" spans="1:3">
      <c r="A1742" s="99">
        <v>39672</v>
      </c>
      <c r="B1742" s="7">
        <v>6992</v>
      </c>
      <c r="C1742" s="27">
        <f t="shared" si="29"/>
        <v>-1.4905521189611505E-2</v>
      </c>
    </row>
    <row r="1743" spans="1:3">
      <c r="A1743" s="99">
        <v>39671</v>
      </c>
      <c r="B1743" s="7">
        <v>7055</v>
      </c>
      <c r="C1743" s="27">
        <f t="shared" si="29"/>
        <v>8.9699469515428995E-3</v>
      </c>
    </row>
    <row r="1744" spans="1:3">
      <c r="A1744" s="99">
        <v>39668</v>
      </c>
      <c r="B1744" s="7">
        <v>7201</v>
      </c>
      <c r="C1744" s="27">
        <f t="shared" si="29"/>
        <v>2.0483319961952427E-2</v>
      </c>
    </row>
    <row r="1745" spans="1:3">
      <c r="A1745" s="99">
        <v>39667</v>
      </c>
      <c r="B1745" s="7">
        <v>7521</v>
      </c>
      <c r="C1745" s="27">
        <f t="shared" si="29"/>
        <v>4.3479202577536173E-2</v>
      </c>
    </row>
    <row r="1746" spans="1:3">
      <c r="A1746" s="99">
        <v>39666</v>
      </c>
      <c r="B1746" s="7">
        <v>7869</v>
      </c>
      <c r="C1746" s="27">
        <f t="shared" si="29"/>
        <v>4.5231881708580189E-2</v>
      </c>
    </row>
    <row r="1747" spans="1:3">
      <c r="A1747" s="99">
        <v>39665</v>
      </c>
      <c r="B1747" s="7">
        <v>8100</v>
      </c>
      <c r="C1747" s="27">
        <f t="shared" si="29"/>
        <v>2.8933072125546685E-2</v>
      </c>
    </row>
    <row r="1748" spans="1:3">
      <c r="A1748" s="99">
        <v>39664</v>
      </c>
      <c r="B1748" s="7">
        <v>8209</v>
      </c>
      <c r="C1748" s="27">
        <f t="shared" si="29"/>
        <v>1.3367051687736034E-2</v>
      </c>
    </row>
    <row r="1749" spans="1:3">
      <c r="A1749" s="99">
        <v>39661</v>
      </c>
      <c r="B1749" s="7">
        <v>8280</v>
      </c>
      <c r="C1749" s="27">
        <f t="shared" si="29"/>
        <v>8.6118550310391312E-3</v>
      </c>
    </row>
    <row r="1750" spans="1:3">
      <c r="A1750" s="99">
        <v>39660</v>
      </c>
      <c r="B1750" s="7">
        <v>8341</v>
      </c>
      <c r="C1750" s="27">
        <f t="shared" si="29"/>
        <v>7.3401448623065324E-3</v>
      </c>
    </row>
    <row r="1751" spans="1:3">
      <c r="A1751" s="99">
        <v>39659</v>
      </c>
      <c r="B1751" s="7">
        <v>8388</v>
      </c>
      <c r="C1751" s="27">
        <f t="shared" si="29"/>
        <v>5.6189997801987801E-3</v>
      </c>
    </row>
    <row r="1752" spans="1:3">
      <c r="A1752" s="99">
        <v>39658</v>
      </c>
      <c r="B1752" s="7">
        <v>8434</v>
      </c>
      <c r="C1752" s="27">
        <f t="shared" si="29"/>
        <v>5.4690422846946519E-3</v>
      </c>
    </row>
    <row r="1753" spans="1:3">
      <c r="A1753" s="99">
        <v>39657</v>
      </c>
      <c r="B1753" s="7">
        <v>8513</v>
      </c>
      <c r="C1753" s="27">
        <f t="shared" si="29"/>
        <v>9.3232515775519866E-3</v>
      </c>
    </row>
    <row r="1754" spans="1:3">
      <c r="A1754" s="99">
        <v>39654</v>
      </c>
      <c r="B1754" s="7">
        <v>8637</v>
      </c>
      <c r="C1754" s="27">
        <f t="shared" si="29"/>
        <v>1.4460893396228422E-2</v>
      </c>
    </row>
    <row r="1755" spans="1:3">
      <c r="A1755" s="99">
        <v>39653</v>
      </c>
      <c r="B1755" s="7">
        <v>8771</v>
      </c>
      <c r="C1755" s="27">
        <f t="shared" si="29"/>
        <v>1.5395524671096082E-2</v>
      </c>
    </row>
    <row r="1756" spans="1:3">
      <c r="A1756" s="99">
        <v>39652</v>
      </c>
      <c r="B1756" s="7">
        <v>8856</v>
      </c>
      <c r="C1756" s="27">
        <f t="shared" si="29"/>
        <v>9.6443704370911907E-3</v>
      </c>
    </row>
    <row r="1757" spans="1:3">
      <c r="A1757" s="99">
        <v>39651</v>
      </c>
      <c r="B1757" s="7">
        <v>8904</v>
      </c>
      <c r="C1757" s="27">
        <f t="shared" si="29"/>
        <v>5.4054185669079819E-3</v>
      </c>
    </row>
    <row r="1758" spans="1:3">
      <c r="A1758" s="99">
        <v>39650</v>
      </c>
      <c r="B1758" s="7">
        <v>8961</v>
      </c>
      <c r="C1758" s="27">
        <f t="shared" si="29"/>
        <v>6.3812139288386624E-3</v>
      </c>
    </row>
    <row r="1759" spans="1:3">
      <c r="A1759" s="99">
        <v>39647</v>
      </c>
      <c r="B1759" s="7">
        <v>9012</v>
      </c>
      <c r="C1759" s="27">
        <f t="shared" si="29"/>
        <v>5.6751946679155551E-3</v>
      </c>
    </row>
    <row r="1760" spans="1:3">
      <c r="A1760" s="99">
        <v>39646</v>
      </c>
      <c r="B1760" s="7">
        <v>9059</v>
      </c>
      <c r="C1760" s="27">
        <f t="shared" si="29"/>
        <v>5.2017161171527314E-3</v>
      </c>
    </row>
    <row r="1761" spans="1:3">
      <c r="A1761" s="99">
        <v>39645</v>
      </c>
      <c r="B1761" s="7">
        <v>9092</v>
      </c>
      <c r="C1761" s="27">
        <f t="shared" si="29"/>
        <v>3.6361673031461181E-3</v>
      </c>
    </row>
    <row r="1762" spans="1:3">
      <c r="A1762" s="99">
        <v>39644</v>
      </c>
      <c r="B1762" s="7">
        <v>9150</v>
      </c>
      <c r="C1762" s="27">
        <f t="shared" si="29"/>
        <v>6.3589732971331501E-3</v>
      </c>
    </row>
    <row r="1763" spans="1:3">
      <c r="A1763" s="99">
        <v>39643</v>
      </c>
      <c r="B1763" s="7">
        <v>9181</v>
      </c>
      <c r="C1763" s="27">
        <f t="shared" si="29"/>
        <v>3.3822518741329745E-3</v>
      </c>
    </row>
    <row r="1764" spans="1:3">
      <c r="A1764" s="99">
        <v>39640</v>
      </c>
      <c r="B1764" s="7">
        <v>9230</v>
      </c>
      <c r="C1764" s="27">
        <f t="shared" si="29"/>
        <v>5.322917353197806E-3</v>
      </c>
    </row>
    <row r="1765" spans="1:3">
      <c r="A1765" s="99">
        <v>39639</v>
      </c>
      <c r="B1765" s="7">
        <v>9313</v>
      </c>
      <c r="C1765" s="27">
        <f t="shared" si="29"/>
        <v>8.9522250247599123E-3</v>
      </c>
    </row>
    <row r="1766" spans="1:3">
      <c r="A1766" s="99">
        <v>39638</v>
      </c>
      <c r="B1766" s="7">
        <v>9272</v>
      </c>
      <c r="C1766" s="27">
        <f t="shared" si="29"/>
        <v>-4.4121675020701344E-3</v>
      </c>
    </row>
    <row r="1767" spans="1:3">
      <c r="A1767" s="99">
        <v>39637</v>
      </c>
      <c r="B1767" s="7">
        <v>9147</v>
      </c>
      <c r="C1767" s="27">
        <f t="shared" si="29"/>
        <v>-1.3573149363223125E-2</v>
      </c>
    </row>
    <row r="1768" spans="1:3">
      <c r="A1768" s="99">
        <v>39636</v>
      </c>
      <c r="B1768" s="7">
        <v>8964</v>
      </c>
      <c r="C1768" s="27">
        <f t="shared" si="29"/>
        <v>-2.0209400735546869E-2</v>
      </c>
    </row>
    <row r="1769" spans="1:3">
      <c r="A1769" s="99">
        <v>39633</v>
      </c>
      <c r="B1769" s="7">
        <v>8854</v>
      </c>
      <c r="C1769" s="27">
        <f t="shared" si="29"/>
        <v>-1.234722162873125E-2</v>
      </c>
    </row>
    <row r="1770" spans="1:3">
      <c r="A1770" s="99">
        <v>39632</v>
      </c>
      <c r="B1770" s="7">
        <v>8925</v>
      </c>
      <c r="C1770" s="27">
        <f t="shared" si="29"/>
        <v>7.9869933557534366E-3</v>
      </c>
    </row>
    <row r="1771" spans="1:3">
      <c r="A1771" s="99">
        <v>39631</v>
      </c>
      <c r="B1771" s="7">
        <v>9139</v>
      </c>
      <c r="C1771" s="27">
        <f t="shared" si="29"/>
        <v>2.3694642624361863E-2</v>
      </c>
    </row>
    <row r="1772" spans="1:3">
      <c r="A1772" s="99">
        <v>39630</v>
      </c>
      <c r="B1772" s="7">
        <v>9379</v>
      </c>
      <c r="C1772" s="27">
        <f t="shared" si="29"/>
        <v>2.5922177236736843E-2</v>
      </c>
    </row>
    <row r="1773" spans="1:3">
      <c r="A1773" s="99">
        <v>39629</v>
      </c>
      <c r="B1773" s="7">
        <v>9589</v>
      </c>
      <c r="C1773" s="27">
        <f t="shared" si="29"/>
        <v>2.2143460644742752E-2</v>
      </c>
    </row>
    <row r="1774" spans="1:3">
      <c r="A1774" s="99">
        <v>39626</v>
      </c>
      <c r="B1774" s="7">
        <v>9599</v>
      </c>
      <c r="C1774" s="27">
        <f t="shared" si="29"/>
        <v>1.0423182098556613E-3</v>
      </c>
    </row>
    <row r="1775" spans="1:3">
      <c r="A1775" s="99">
        <v>39625</v>
      </c>
      <c r="B1775" s="7">
        <v>9473</v>
      </c>
      <c r="C1775" s="27">
        <f t="shared" si="29"/>
        <v>-1.3213279488002473E-2</v>
      </c>
    </row>
    <row r="1776" spans="1:3">
      <c r="A1776" s="99">
        <v>39624</v>
      </c>
      <c r="B1776" s="7">
        <v>9244</v>
      </c>
      <c r="C1776" s="27">
        <f t="shared" si="29"/>
        <v>-2.4470954481263147E-2</v>
      </c>
    </row>
    <row r="1777" spans="1:3">
      <c r="A1777" s="99">
        <v>39623</v>
      </c>
      <c r="B1777" s="7">
        <v>9139</v>
      </c>
      <c r="C1777" s="27">
        <f t="shared" si="29"/>
        <v>-1.1423722122069725E-2</v>
      </c>
    </row>
    <row r="1778" spans="1:3">
      <c r="A1778" s="99">
        <v>39622</v>
      </c>
      <c r="B1778" s="7">
        <v>9211</v>
      </c>
      <c r="C1778" s="27">
        <f t="shared" si="29"/>
        <v>7.8474517160338677E-3</v>
      </c>
    </row>
    <row r="1779" spans="1:3">
      <c r="A1779" s="99">
        <v>39619</v>
      </c>
      <c r="B1779" s="7">
        <v>9428</v>
      </c>
      <c r="C1779" s="27">
        <f t="shared" si="29"/>
        <v>2.3285563067786206E-2</v>
      </c>
    </row>
    <row r="1780" spans="1:3">
      <c r="A1780" s="99">
        <v>39618</v>
      </c>
      <c r="B1780" s="7">
        <v>9474</v>
      </c>
      <c r="C1780" s="27">
        <f t="shared" si="29"/>
        <v>4.8672194276752857E-3</v>
      </c>
    </row>
    <row r="1781" spans="1:3">
      <c r="A1781" s="99">
        <v>39617</v>
      </c>
      <c r="B1781" s="7">
        <v>9437</v>
      </c>
      <c r="C1781" s="27">
        <f t="shared" si="29"/>
        <v>-3.9130714623640617E-3</v>
      </c>
    </row>
    <row r="1782" spans="1:3">
      <c r="A1782" s="99">
        <v>39616</v>
      </c>
      <c r="B1782" s="7">
        <v>9413</v>
      </c>
      <c r="C1782" s="27">
        <f t="shared" si="29"/>
        <v>-2.5464204741127887E-3</v>
      </c>
    </row>
    <row r="1783" spans="1:3">
      <c r="A1783" s="99">
        <v>39615</v>
      </c>
      <c r="B1783" s="7">
        <v>9419</v>
      </c>
      <c r="C1783" s="27">
        <f t="shared" si="29"/>
        <v>6.3721327559681639E-4</v>
      </c>
    </row>
    <row r="1784" spans="1:3">
      <c r="A1784" s="99">
        <v>39612</v>
      </c>
      <c r="B1784" s="7">
        <v>9646</v>
      </c>
      <c r="C1784" s="27">
        <f t="shared" si="29"/>
        <v>2.3814395806100116E-2</v>
      </c>
    </row>
    <row r="1785" spans="1:3">
      <c r="A1785" s="99">
        <v>39611</v>
      </c>
      <c r="B1785" s="7">
        <v>10142</v>
      </c>
      <c r="C1785" s="27">
        <f t="shared" si="29"/>
        <v>5.0141895726047291E-2</v>
      </c>
    </row>
    <row r="1786" spans="1:3">
      <c r="A1786" s="99">
        <v>39610</v>
      </c>
      <c r="B1786" s="7">
        <v>11105</v>
      </c>
      <c r="C1786" s="27">
        <f t="shared" si="29"/>
        <v>9.0710239973563381E-2</v>
      </c>
    </row>
    <row r="1787" spans="1:3">
      <c r="A1787" s="99">
        <v>39609</v>
      </c>
      <c r="B1787" s="7">
        <v>11409</v>
      </c>
      <c r="C1787" s="27">
        <f t="shared" si="29"/>
        <v>2.7007060267841498E-2</v>
      </c>
    </row>
    <row r="1788" spans="1:3">
      <c r="A1788" s="99">
        <v>39608</v>
      </c>
      <c r="B1788" s="7">
        <v>11534</v>
      </c>
      <c r="C1788" s="27">
        <f t="shared" si="29"/>
        <v>1.0896677578988543E-2</v>
      </c>
    </row>
    <row r="1789" spans="1:3">
      <c r="A1789" s="99">
        <v>39605</v>
      </c>
      <c r="B1789" s="7">
        <v>11612</v>
      </c>
      <c r="C1789" s="27">
        <f t="shared" si="29"/>
        <v>6.7398509691624963E-3</v>
      </c>
    </row>
    <row r="1790" spans="1:3">
      <c r="A1790" s="99">
        <v>39604</v>
      </c>
      <c r="B1790" s="7">
        <v>11689</v>
      </c>
      <c r="C1790" s="27">
        <f t="shared" si="29"/>
        <v>6.609182463249764E-3</v>
      </c>
    </row>
    <row r="1791" spans="1:3">
      <c r="A1791" s="99">
        <v>39603</v>
      </c>
      <c r="B1791" s="7">
        <v>11623</v>
      </c>
      <c r="C1791" s="27">
        <f t="shared" si="29"/>
        <v>-5.6623349640623445E-3</v>
      </c>
    </row>
    <row r="1792" spans="1:3">
      <c r="A1792" s="99">
        <v>39602</v>
      </c>
      <c r="B1792" s="7">
        <v>11503</v>
      </c>
      <c r="C1792" s="27">
        <f t="shared" si="29"/>
        <v>-1.0378022747697682E-2</v>
      </c>
    </row>
    <row r="1793" spans="1:3">
      <c r="A1793" s="99">
        <v>39601</v>
      </c>
      <c r="B1793" s="7">
        <v>11458</v>
      </c>
      <c r="C1793" s="27">
        <f t="shared" si="29"/>
        <v>-3.9196949274871379E-3</v>
      </c>
    </row>
    <row r="1794" spans="1:3">
      <c r="A1794" s="99">
        <v>39598</v>
      </c>
      <c r="B1794" s="7">
        <v>11440</v>
      </c>
      <c r="C1794" s="27">
        <f t="shared" si="29"/>
        <v>-1.5721900347342237E-3</v>
      </c>
    </row>
    <row r="1795" spans="1:3">
      <c r="A1795" s="99">
        <v>39597</v>
      </c>
      <c r="B1795" s="7">
        <v>11347</v>
      </c>
      <c r="C1795" s="27">
        <f t="shared" si="29"/>
        <v>-8.1625941427994359E-3</v>
      </c>
    </row>
    <row r="1796" spans="1:3">
      <c r="A1796" s="99">
        <v>39596</v>
      </c>
      <c r="B1796" s="7">
        <v>11245</v>
      </c>
      <c r="C1796" s="27">
        <f t="shared" si="29"/>
        <v>-9.0298063975733384E-3</v>
      </c>
    </row>
    <row r="1797" spans="1:3">
      <c r="A1797" s="99">
        <v>39595</v>
      </c>
      <c r="B1797" s="7">
        <v>11269</v>
      </c>
      <c r="C1797" s="27">
        <f t="shared" ref="C1797:C1860" si="30">LN(B1797/B1796)</f>
        <v>2.1320075589333159E-3</v>
      </c>
    </row>
    <row r="1798" spans="1:3">
      <c r="A1798" s="99">
        <v>39591</v>
      </c>
      <c r="B1798" s="7">
        <v>11465</v>
      </c>
      <c r="C1798" s="27">
        <f t="shared" si="30"/>
        <v>1.7243323339655406E-2</v>
      </c>
    </row>
    <row r="1799" spans="1:3">
      <c r="A1799" s="99">
        <v>39590</v>
      </c>
      <c r="B1799" s="7">
        <v>11648</v>
      </c>
      <c r="C1799" s="27">
        <f t="shared" si="30"/>
        <v>1.5835575144462335E-2</v>
      </c>
    </row>
    <row r="1800" spans="1:3">
      <c r="A1800" s="99">
        <v>39589</v>
      </c>
      <c r="B1800" s="7">
        <v>11771</v>
      </c>
      <c r="C1800" s="27">
        <f t="shared" si="30"/>
        <v>1.0504387976013418E-2</v>
      </c>
    </row>
    <row r="1801" spans="1:3">
      <c r="A1801" s="99">
        <v>39588</v>
      </c>
      <c r="B1801" s="7">
        <v>11793</v>
      </c>
      <c r="C1801" s="27">
        <f t="shared" si="30"/>
        <v>1.8672556774894382E-3</v>
      </c>
    </row>
    <row r="1802" spans="1:3">
      <c r="A1802" s="99">
        <v>39587</v>
      </c>
      <c r="B1802" s="7">
        <v>11709</v>
      </c>
      <c r="C1802" s="27">
        <f t="shared" si="30"/>
        <v>-7.1483582412453141E-3</v>
      </c>
    </row>
    <row r="1803" spans="1:3">
      <c r="A1803" s="99">
        <v>39584</v>
      </c>
      <c r="B1803" s="7">
        <v>11459</v>
      </c>
      <c r="C1803" s="27">
        <f t="shared" si="30"/>
        <v>-2.1582329422276433E-2</v>
      </c>
    </row>
    <row r="1804" spans="1:3">
      <c r="A1804" s="99">
        <v>39583</v>
      </c>
      <c r="B1804" s="7">
        <v>11067</v>
      </c>
      <c r="C1804" s="27">
        <f t="shared" si="30"/>
        <v>-3.4807740161662853E-2</v>
      </c>
    </row>
    <row r="1805" spans="1:3">
      <c r="A1805" s="99">
        <v>39582</v>
      </c>
      <c r="B1805" s="7">
        <v>10649</v>
      </c>
      <c r="C1805" s="27">
        <f t="shared" si="30"/>
        <v>-3.850171624940156E-2</v>
      </c>
    </row>
    <row r="1806" spans="1:3">
      <c r="A1806" s="99">
        <v>39581</v>
      </c>
      <c r="B1806" s="7">
        <v>10354</v>
      </c>
      <c r="C1806" s="27">
        <f t="shared" si="30"/>
        <v>-2.8093072553537053E-2</v>
      </c>
    </row>
    <row r="1807" spans="1:3">
      <c r="A1807" s="99">
        <v>39580</v>
      </c>
      <c r="B1807" s="7">
        <v>10220</v>
      </c>
      <c r="C1807" s="27">
        <f t="shared" si="30"/>
        <v>-1.3026333704151266E-2</v>
      </c>
    </row>
    <row r="1808" spans="1:3">
      <c r="A1808" s="99">
        <v>39577</v>
      </c>
      <c r="B1808" s="7">
        <v>10237</v>
      </c>
      <c r="C1808" s="27">
        <f t="shared" si="30"/>
        <v>1.6620231620753641E-3</v>
      </c>
    </row>
    <row r="1809" spans="1:3">
      <c r="A1809" s="99">
        <v>39576</v>
      </c>
      <c r="B1809" s="7">
        <v>10221</v>
      </c>
      <c r="C1809" s="27">
        <f t="shared" si="30"/>
        <v>-1.5641805906945923E-3</v>
      </c>
    </row>
    <row r="1810" spans="1:3">
      <c r="A1810" s="99">
        <v>39575</v>
      </c>
      <c r="B1810" s="7">
        <v>10104</v>
      </c>
      <c r="C1810" s="27">
        <f t="shared" si="30"/>
        <v>-1.1513042298749176E-2</v>
      </c>
    </row>
    <row r="1811" spans="1:3">
      <c r="A1811" s="99">
        <v>39574</v>
      </c>
      <c r="B1811" s="7">
        <v>9855</v>
      </c>
      <c r="C1811" s="27">
        <f t="shared" si="30"/>
        <v>-2.4952444443506513E-2</v>
      </c>
    </row>
    <row r="1812" spans="1:3">
      <c r="A1812" s="99">
        <v>39570</v>
      </c>
      <c r="B1812" s="7">
        <v>9581</v>
      </c>
      <c r="C1812" s="27">
        <f t="shared" si="30"/>
        <v>-2.8196969935947214E-2</v>
      </c>
    </row>
    <row r="1813" spans="1:3">
      <c r="A1813" s="99">
        <v>39569</v>
      </c>
      <c r="B1813" s="7">
        <v>9439</v>
      </c>
      <c r="C1813" s="27">
        <f t="shared" si="30"/>
        <v>-1.4931928325928967E-2</v>
      </c>
    </row>
    <row r="1814" spans="1:3">
      <c r="A1814" s="99">
        <v>39568</v>
      </c>
      <c r="B1814" s="7">
        <v>9356</v>
      </c>
      <c r="C1814" s="27">
        <f t="shared" si="30"/>
        <v>-8.8321936208748137E-3</v>
      </c>
    </row>
    <row r="1815" spans="1:3">
      <c r="A1815" s="99">
        <v>39567</v>
      </c>
      <c r="B1815" s="7">
        <v>9273</v>
      </c>
      <c r="C1815" s="27">
        <f t="shared" si="30"/>
        <v>-8.9108969038436212E-3</v>
      </c>
    </row>
    <row r="1816" spans="1:3">
      <c r="A1816" s="99">
        <v>39566</v>
      </c>
      <c r="B1816" s="7">
        <v>9344</v>
      </c>
      <c r="C1816" s="27">
        <f t="shared" si="30"/>
        <v>7.6274742677821996E-3</v>
      </c>
    </row>
    <row r="1817" spans="1:3">
      <c r="A1817" s="99">
        <v>39563</v>
      </c>
      <c r="B1817" s="7">
        <v>9329</v>
      </c>
      <c r="C1817" s="27">
        <f t="shared" si="30"/>
        <v>-1.6065981070472106E-3</v>
      </c>
    </row>
    <row r="1818" spans="1:3">
      <c r="A1818" s="99">
        <v>39562</v>
      </c>
      <c r="B1818" s="7">
        <v>9182</v>
      </c>
      <c r="C1818" s="27">
        <f t="shared" si="30"/>
        <v>-1.5882782151793663E-2</v>
      </c>
    </row>
    <row r="1819" spans="1:3">
      <c r="A1819" s="99">
        <v>39561</v>
      </c>
      <c r="B1819" s="7">
        <v>8862</v>
      </c>
      <c r="C1819" s="27">
        <f t="shared" si="30"/>
        <v>-3.5472573049732614E-2</v>
      </c>
    </row>
    <row r="1820" spans="1:3">
      <c r="A1820" s="99">
        <v>39560</v>
      </c>
      <c r="B1820" s="7">
        <v>8550</v>
      </c>
      <c r="C1820" s="27">
        <f t="shared" si="30"/>
        <v>-3.5841189828628869E-2</v>
      </c>
    </row>
    <row r="1821" spans="1:3">
      <c r="A1821" s="99">
        <v>39559</v>
      </c>
      <c r="B1821" s="7">
        <v>8350</v>
      </c>
      <c r="C1821" s="27">
        <f t="shared" si="30"/>
        <v>-2.3669744085904734E-2</v>
      </c>
    </row>
    <row r="1822" spans="1:3">
      <c r="A1822" s="99">
        <v>39556</v>
      </c>
      <c r="B1822" s="7">
        <v>8203</v>
      </c>
      <c r="C1822" s="27">
        <f t="shared" si="30"/>
        <v>-1.7761597842151228E-2</v>
      </c>
    </row>
    <row r="1823" spans="1:3">
      <c r="A1823" s="99">
        <v>39555</v>
      </c>
      <c r="B1823" s="7">
        <v>8038</v>
      </c>
      <c r="C1823" s="27">
        <f t="shared" si="30"/>
        <v>-2.0319644993603475E-2</v>
      </c>
    </row>
    <row r="1824" spans="1:3">
      <c r="A1824" s="99">
        <v>39554</v>
      </c>
      <c r="B1824" s="7">
        <v>7967</v>
      </c>
      <c r="C1824" s="27">
        <f t="shared" si="30"/>
        <v>-8.8722856287803322E-3</v>
      </c>
    </row>
    <row r="1825" spans="1:3">
      <c r="A1825" s="99">
        <v>39553</v>
      </c>
      <c r="B1825" s="7">
        <v>7957</v>
      </c>
      <c r="C1825" s="27">
        <f t="shared" si="30"/>
        <v>-1.2559660028312318E-3</v>
      </c>
    </row>
    <row r="1826" spans="1:3">
      <c r="A1826" s="99">
        <v>39552</v>
      </c>
      <c r="B1826" s="7">
        <v>7961</v>
      </c>
      <c r="C1826" s="27">
        <f t="shared" si="30"/>
        <v>5.0257571104337371E-4</v>
      </c>
    </row>
    <row r="1827" spans="1:3">
      <c r="A1827" s="99">
        <v>39549</v>
      </c>
      <c r="B1827" s="7">
        <v>7889</v>
      </c>
      <c r="C1827" s="27">
        <f t="shared" si="30"/>
        <v>-9.0852359934886027E-3</v>
      </c>
    </row>
    <row r="1828" spans="1:3">
      <c r="A1828" s="99">
        <v>39548</v>
      </c>
      <c r="B1828" s="7">
        <v>7823</v>
      </c>
      <c r="C1828" s="27">
        <f t="shared" si="30"/>
        <v>-8.4012714100090129E-3</v>
      </c>
    </row>
    <row r="1829" spans="1:3">
      <c r="A1829" s="99">
        <v>39547</v>
      </c>
      <c r="B1829" s="7">
        <v>7760</v>
      </c>
      <c r="C1829" s="27">
        <f t="shared" si="30"/>
        <v>-8.0857785078161815E-3</v>
      </c>
    </row>
    <row r="1830" spans="1:3">
      <c r="A1830" s="99">
        <v>39546</v>
      </c>
      <c r="B1830" s="7">
        <v>7754</v>
      </c>
      <c r="C1830" s="27">
        <f t="shared" si="30"/>
        <v>-7.7349494638999502E-4</v>
      </c>
    </row>
    <row r="1831" spans="1:3">
      <c r="A1831" s="99">
        <v>39545</v>
      </c>
      <c r="B1831" s="7">
        <v>7741</v>
      </c>
      <c r="C1831" s="27">
        <f t="shared" si="30"/>
        <v>-1.677961026161016E-3</v>
      </c>
    </row>
    <row r="1832" spans="1:3">
      <c r="A1832" s="99">
        <v>39542</v>
      </c>
      <c r="B1832" s="7">
        <v>7737</v>
      </c>
      <c r="C1832" s="27">
        <f t="shared" si="30"/>
        <v>-5.1686265525897771E-4</v>
      </c>
    </row>
    <row r="1833" spans="1:3">
      <c r="A1833" s="99">
        <v>39541</v>
      </c>
      <c r="B1833" s="7">
        <v>7690</v>
      </c>
      <c r="C1833" s="27">
        <f t="shared" si="30"/>
        <v>-6.0932320497647848E-3</v>
      </c>
    </row>
    <row r="1834" spans="1:3">
      <c r="A1834" s="99">
        <v>39540</v>
      </c>
      <c r="B1834" s="7">
        <v>7655</v>
      </c>
      <c r="C1834" s="27">
        <f t="shared" si="30"/>
        <v>-4.5617544079055074E-3</v>
      </c>
    </row>
    <row r="1835" spans="1:3">
      <c r="A1835" s="99">
        <v>39539</v>
      </c>
      <c r="B1835" s="7">
        <v>7890</v>
      </c>
      <c r="C1835" s="27">
        <f t="shared" si="30"/>
        <v>3.02371057481358E-2</v>
      </c>
    </row>
    <row r="1836" spans="1:3">
      <c r="A1836" s="99">
        <v>39538</v>
      </c>
      <c r="B1836" s="7">
        <v>8081</v>
      </c>
      <c r="C1836" s="27">
        <f t="shared" si="30"/>
        <v>2.3919492393527648E-2</v>
      </c>
    </row>
    <row r="1837" spans="1:3">
      <c r="A1837" s="99">
        <v>39535</v>
      </c>
      <c r="B1837" s="7">
        <v>8069</v>
      </c>
      <c r="C1837" s="27">
        <f t="shared" si="30"/>
        <v>-1.4860683849410503E-3</v>
      </c>
    </row>
    <row r="1838" spans="1:3">
      <c r="A1838" s="99">
        <v>39534</v>
      </c>
      <c r="B1838" s="7">
        <v>7884</v>
      </c>
      <c r="C1838" s="27">
        <f t="shared" si="30"/>
        <v>-2.3194169575895787E-2</v>
      </c>
    </row>
    <row r="1839" spans="1:3">
      <c r="A1839" s="99">
        <v>39533</v>
      </c>
      <c r="B1839" s="7">
        <v>7679</v>
      </c>
      <c r="C1839" s="27">
        <f t="shared" si="30"/>
        <v>-2.6346058942067256E-2</v>
      </c>
    </row>
    <row r="1840" spans="1:3">
      <c r="A1840" s="99">
        <v>39532</v>
      </c>
      <c r="B1840" s="7">
        <v>7619</v>
      </c>
      <c r="C1840" s="27">
        <f t="shared" si="30"/>
        <v>-7.8442028575339082E-3</v>
      </c>
    </row>
    <row r="1841" spans="1:3">
      <c r="A1841" s="99">
        <v>39527</v>
      </c>
      <c r="B1841" s="7">
        <v>7684</v>
      </c>
      <c r="C1841" s="27">
        <f t="shared" si="30"/>
        <v>8.495117415437646E-3</v>
      </c>
    </row>
    <row r="1842" spans="1:3">
      <c r="A1842" s="99">
        <v>39526</v>
      </c>
      <c r="B1842" s="7">
        <v>7801</v>
      </c>
      <c r="C1842" s="27">
        <f t="shared" si="30"/>
        <v>1.5111685699865828E-2</v>
      </c>
    </row>
    <row r="1843" spans="1:3">
      <c r="A1843" s="99">
        <v>39525</v>
      </c>
      <c r="B1843" s="7">
        <v>7893</v>
      </c>
      <c r="C1843" s="27">
        <f t="shared" si="30"/>
        <v>1.1724360120089343E-2</v>
      </c>
    </row>
    <row r="1844" spans="1:3">
      <c r="A1844" s="99">
        <v>39524</v>
      </c>
      <c r="B1844" s="7">
        <v>7913</v>
      </c>
      <c r="C1844" s="27">
        <f t="shared" si="30"/>
        <v>2.5306859007908329E-3</v>
      </c>
    </row>
    <row r="1845" spans="1:3">
      <c r="A1845" s="99">
        <v>39521</v>
      </c>
      <c r="B1845" s="7">
        <v>7972</v>
      </c>
      <c r="C1845" s="27">
        <f t="shared" si="30"/>
        <v>7.4284257234918842E-3</v>
      </c>
    </row>
    <row r="1846" spans="1:3">
      <c r="A1846" s="99">
        <v>39520</v>
      </c>
      <c r="B1846" s="7">
        <v>8092</v>
      </c>
      <c r="C1846" s="27">
        <f t="shared" si="30"/>
        <v>1.4940516954950668E-2</v>
      </c>
    </row>
    <row r="1847" spans="1:3">
      <c r="A1847" s="99">
        <v>39519</v>
      </c>
      <c r="B1847" s="7">
        <v>8346</v>
      </c>
      <c r="C1847" s="27">
        <f t="shared" si="30"/>
        <v>3.0906462863861908E-2</v>
      </c>
    </row>
    <row r="1848" spans="1:3">
      <c r="A1848" s="99">
        <v>39518</v>
      </c>
      <c r="B1848" s="7">
        <v>8560</v>
      </c>
      <c r="C1848" s="27">
        <f t="shared" si="30"/>
        <v>2.5317807984289786E-2</v>
      </c>
    </row>
    <row r="1849" spans="1:3">
      <c r="A1849" s="99">
        <v>39517</v>
      </c>
      <c r="B1849" s="7">
        <v>8624</v>
      </c>
      <c r="C1849" s="27">
        <f t="shared" si="30"/>
        <v>7.448824012990695E-3</v>
      </c>
    </row>
    <row r="1850" spans="1:3">
      <c r="A1850" s="99">
        <v>39514</v>
      </c>
      <c r="B1850" s="7">
        <v>8536</v>
      </c>
      <c r="C1850" s="27">
        <f t="shared" si="30"/>
        <v>-1.025650016718911E-2</v>
      </c>
    </row>
    <row r="1851" spans="1:3">
      <c r="A1851" s="99">
        <v>39513</v>
      </c>
      <c r="B1851" s="7">
        <v>8403</v>
      </c>
      <c r="C1851" s="27">
        <f t="shared" si="30"/>
        <v>-1.5703729053371064E-2</v>
      </c>
    </row>
    <row r="1852" spans="1:3">
      <c r="A1852" s="99">
        <v>39512</v>
      </c>
      <c r="B1852" s="7">
        <v>8162</v>
      </c>
      <c r="C1852" s="27">
        <f t="shared" si="30"/>
        <v>-2.9099547962467245E-2</v>
      </c>
    </row>
    <row r="1853" spans="1:3">
      <c r="A1853" s="99">
        <v>39511</v>
      </c>
      <c r="B1853" s="7">
        <v>7993</v>
      </c>
      <c r="C1853" s="27">
        <f t="shared" si="30"/>
        <v>-2.0923078339731924E-2</v>
      </c>
    </row>
    <row r="1854" spans="1:3">
      <c r="A1854" s="99">
        <v>39510</v>
      </c>
      <c r="B1854" s="7">
        <v>7878</v>
      </c>
      <c r="C1854" s="27">
        <f t="shared" si="30"/>
        <v>-1.4492094095167898E-2</v>
      </c>
    </row>
    <row r="1855" spans="1:3">
      <c r="A1855" s="99">
        <v>39507</v>
      </c>
      <c r="B1855" s="7">
        <v>7613</v>
      </c>
      <c r="C1855" s="27">
        <f t="shared" si="30"/>
        <v>-3.4216752224638596E-2</v>
      </c>
    </row>
    <row r="1856" spans="1:3">
      <c r="A1856" s="99">
        <v>39506</v>
      </c>
      <c r="B1856" s="7">
        <v>7332</v>
      </c>
      <c r="C1856" s="27">
        <f t="shared" si="30"/>
        <v>-3.7608982346616984E-2</v>
      </c>
    </row>
    <row r="1857" spans="1:3">
      <c r="A1857" s="99">
        <v>39505</v>
      </c>
      <c r="B1857" s="7">
        <v>7299</v>
      </c>
      <c r="C1857" s="27">
        <f t="shared" si="30"/>
        <v>-4.5109775079633253E-3</v>
      </c>
    </row>
    <row r="1858" spans="1:3">
      <c r="A1858" s="99">
        <v>39504</v>
      </c>
      <c r="B1858" s="7">
        <v>7312</v>
      </c>
      <c r="C1858" s="27">
        <f t="shared" si="30"/>
        <v>1.7794816823537367E-3</v>
      </c>
    </row>
    <row r="1859" spans="1:3">
      <c r="A1859" s="99">
        <v>39503</v>
      </c>
      <c r="B1859" s="7">
        <v>7296</v>
      </c>
      <c r="C1859" s="27">
        <f t="shared" si="30"/>
        <v>-2.1905813798185863E-3</v>
      </c>
    </row>
    <row r="1860" spans="1:3">
      <c r="A1860" s="99">
        <v>39500</v>
      </c>
      <c r="B1860" s="7">
        <v>7187</v>
      </c>
      <c r="C1860" s="27">
        <f t="shared" si="30"/>
        <v>-1.505241428572468E-2</v>
      </c>
    </row>
    <row r="1861" spans="1:3">
      <c r="A1861" s="99">
        <v>39499</v>
      </c>
      <c r="B1861" s="7">
        <v>6998</v>
      </c>
      <c r="C1861" s="27">
        <f t="shared" ref="C1861:C1924" si="31">LN(B1861/B1860)</f>
        <v>-2.6649444540809253E-2</v>
      </c>
    </row>
    <row r="1862" spans="1:3">
      <c r="A1862" s="99">
        <v>39498</v>
      </c>
      <c r="B1862" s="7">
        <v>7081</v>
      </c>
      <c r="C1862" s="27">
        <f t="shared" si="31"/>
        <v>1.1790746724140695E-2</v>
      </c>
    </row>
    <row r="1863" spans="1:3">
      <c r="A1863" s="99">
        <v>39497</v>
      </c>
      <c r="B1863" s="7">
        <v>7319</v>
      </c>
      <c r="C1863" s="27">
        <f t="shared" si="31"/>
        <v>3.3058565949453146E-2</v>
      </c>
    </row>
    <row r="1864" spans="1:3">
      <c r="A1864" s="99">
        <v>39496</v>
      </c>
      <c r="B1864" s="7">
        <v>7381</v>
      </c>
      <c r="C1864" s="27">
        <f t="shared" si="31"/>
        <v>8.4354241688253222E-3</v>
      </c>
    </row>
    <row r="1865" spans="1:3">
      <c r="A1865" s="99">
        <v>39493</v>
      </c>
      <c r="B1865" s="7">
        <v>7355</v>
      </c>
      <c r="C1865" s="27">
        <f t="shared" si="31"/>
        <v>-3.5287767345144271E-3</v>
      </c>
    </row>
    <row r="1866" spans="1:3">
      <c r="A1866" s="99">
        <v>39492</v>
      </c>
      <c r="B1866" s="7">
        <v>7212</v>
      </c>
      <c r="C1866" s="27">
        <f t="shared" si="31"/>
        <v>-1.9634048712329953E-2</v>
      </c>
    </row>
    <row r="1867" spans="1:3">
      <c r="A1867" s="99">
        <v>39491</v>
      </c>
      <c r="B1867" s="7">
        <v>6965</v>
      </c>
      <c r="C1867" s="27">
        <f t="shared" si="31"/>
        <v>-3.484869810930178E-2</v>
      </c>
    </row>
    <row r="1868" spans="1:3">
      <c r="A1868" s="99">
        <v>39490</v>
      </c>
      <c r="B1868" s="7">
        <v>6712</v>
      </c>
      <c r="C1868" s="27">
        <f t="shared" si="31"/>
        <v>-3.7000638066863975E-2</v>
      </c>
    </row>
    <row r="1869" spans="1:3">
      <c r="A1869" s="99">
        <v>39489</v>
      </c>
      <c r="B1869" s="7">
        <v>6520</v>
      </c>
      <c r="C1869" s="27">
        <f t="shared" si="31"/>
        <v>-2.9022593226343447E-2</v>
      </c>
    </row>
    <row r="1870" spans="1:3">
      <c r="A1870" s="99">
        <v>39486</v>
      </c>
      <c r="B1870" s="7">
        <v>6353</v>
      </c>
      <c r="C1870" s="27">
        <f t="shared" si="31"/>
        <v>-2.5947233654165409E-2</v>
      </c>
    </row>
    <row r="1871" spans="1:3">
      <c r="A1871" s="99">
        <v>39485</v>
      </c>
      <c r="B1871" s="7">
        <v>6135</v>
      </c>
      <c r="C1871" s="27">
        <f t="shared" si="31"/>
        <v>-3.4917064121521457E-2</v>
      </c>
    </row>
    <row r="1872" spans="1:3">
      <c r="A1872" s="99">
        <v>39484</v>
      </c>
      <c r="B1872" s="7">
        <v>6002</v>
      </c>
      <c r="C1872" s="27">
        <f t="shared" si="31"/>
        <v>-2.1917331144699341E-2</v>
      </c>
    </row>
    <row r="1873" spans="1:3">
      <c r="A1873" s="99">
        <v>39483</v>
      </c>
      <c r="B1873" s="7">
        <v>6032</v>
      </c>
      <c r="C1873" s="27">
        <f t="shared" si="31"/>
        <v>4.9858836874796652E-3</v>
      </c>
    </row>
    <row r="1874" spans="1:3">
      <c r="A1874" s="99">
        <v>39482</v>
      </c>
      <c r="B1874" s="7">
        <v>6121</v>
      </c>
      <c r="C1874" s="27">
        <f t="shared" si="31"/>
        <v>1.4646851163277862E-2</v>
      </c>
    </row>
    <row r="1875" spans="1:3">
      <c r="A1875" s="99">
        <v>39479</v>
      </c>
      <c r="B1875" s="7">
        <v>6134</v>
      </c>
      <c r="C1875" s="27">
        <f t="shared" si="31"/>
        <v>2.1215838231269674E-3</v>
      </c>
    </row>
    <row r="1876" spans="1:3">
      <c r="A1876" s="99">
        <v>39478</v>
      </c>
      <c r="B1876" s="7">
        <v>6052</v>
      </c>
      <c r="C1876" s="27">
        <f t="shared" si="31"/>
        <v>-1.3458269765950267E-2</v>
      </c>
    </row>
    <row r="1877" spans="1:3">
      <c r="A1877" s="99">
        <v>39477</v>
      </c>
      <c r="B1877" s="7">
        <v>5900</v>
      </c>
      <c r="C1877" s="27">
        <f t="shared" si="31"/>
        <v>-2.543644501443576E-2</v>
      </c>
    </row>
    <row r="1878" spans="1:3">
      <c r="A1878" s="99">
        <v>39476</v>
      </c>
      <c r="B1878" s="7">
        <v>5615</v>
      </c>
      <c r="C1878" s="27">
        <f t="shared" si="31"/>
        <v>-4.9510762721267219E-2</v>
      </c>
    </row>
    <row r="1879" spans="1:3">
      <c r="A1879" s="99">
        <v>39475</v>
      </c>
      <c r="B1879" s="7">
        <v>5692</v>
      </c>
      <c r="C1879" s="27">
        <f t="shared" si="31"/>
        <v>1.3620092037199522E-2</v>
      </c>
    </row>
    <row r="1880" spans="1:3">
      <c r="A1880" s="99">
        <v>39472</v>
      </c>
      <c r="B1880" s="7">
        <v>5780</v>
      </c>
      <c r="C1880" s="27">
        <f t="shared" si="31"/>
        <v>1.5342002456680073E-2</v>
      </c>
    </row>
    <row r="1881" spans="1:3">
      <c r="A1881" s="99">
        <v>39471</v>
      </c>
      <c r="B1881" s="7">
        <v>5948</v>
      </c>
      <c r="C1881" s="27">
        <f t="shared" si="31"/>
        <v>2.865134591362254E-2</v>
      </c>
    </row>
    <row r="1882" spans="1:3">
      <c r="A1882" s="99">
        <v>39470</v>
      </c>
      <c r="B1882" s="7">
        <v>6246</v>
      </c>
      <c r="C1882" s="27">
        <f t="shared" si="31"/>
        <v>4.8886230262978246E-2</v>
      </c>
    </row>
    <row r="1883" spans="1:3">
      <c r="A1883" s="99">
        <v>39469</v>
      </c>
      <c r="B1883" s="7">
        <v>6437</v>
      </c>
      <c r="C1883" s="27">
        <f t="shared" si="31"/>
        <v>3.0121334209591934E-2</v>
      </c>
    </row>
    <row r="1884" spans="1:3">
      <c r="A1884" s="99">
        <v>39468</v>
      </c>
      <c r="B1884" s="7">
        <v>6513</v>
      </c>
      <c r="C1884" s="27">
        <f t="shared" si="31"/>
        <v>1.1737586493785757E-2</v>
      </c>
    </row>
    <row r="1885" spans="1:3">
      <c r="A1885" s="99">
        <v>39465</v>
      </c>
      <c r="B1885" s="7">
        <v>6462</v>
      </c>
      <c r="C1885" s="27">
        <f t="shared" si="31"/>
        <v>-7.8613121619580152E-3</v>
      </c>
    </row>
    <row r="1886" spans="1:3">
      <c r="A1886" s="99">
        <v>39464</v>
      </c>
      <c r="B1886" s="7">
        <v>6472</v>
      </c>
      <c r="C1886" s="27">
        <f t="shared" si="31"/>
        <v>1.5463123538840538E-3</v>
      </c>
    </row>
    <row r="1887" spans="1:3">
      <c r="A1887" s="99">
        <v>39463</v>
      </c>
      <c r="B1887" s="7">
        <v>6915</v>
      </c>
      <c r="C1887" s="27">
        <f t="shared" si="31"/>
        <v>6.6207785360531041E-2</v>
      </c>
    </row>
    <row r="1888" spans="1:3">
      <c r="A1888" s="99">
        <v>39462</v>
      </c>
      <c r="B1888" s="7">
        <v>7336</v>
      </c>
      <c r="C1888" s="27">
        <f t="shared" si="31"/>
        <v>5.9100769837442203E-2</v>
      </c>
    </row>
    <row r="1889" spans="1:3">
      <c r="A1889" s="99">
        <v>39461</v>
      </c>
      <c r="B1889" s="7">
        <v>7654</v>
      </c>
      <c r="C1889" s="27">
        <f t="shared" si="31"/>
        <v>4.2434652049346794E-2</v>
      </c>
    </row>
    <row r="1890" spans="1:3">
      <c r="A1890" s="99">
        <v>39458</v>
      </c>
      <c r="B1890" s="7">
        <v>7949</v>
      </c>
      <c r="C1890" s="27">
        <f t="shared" si="31"/>
        <v>3.7817747587465068E-2</v>
      </c>
    </row>
    <row r="1891" spans="1:3">
      <c r="A1891" s="99">
        <v>39457</v>
      </c>
      <c r="B1891" s="7">
        <v>8333</v>
      </c>
      <c r="C1891" s="27">
        <f t="shared" si="31"/>
        <v>4.7177400809094189E-2</v>
      </c>
    </row>
    <row r="1892" spans="1:3">
      <c r="A1892" s="99">
        <v>39456</v>
      </c>
      <c r="B1892" s="7">
        <v>8621</v>
      </c>
      <c r="C1892" s="27">
        <f t="shared" si="31"/>
        <v>3.3977551827718187E-2</v>
      </c>
    </row>
    <row r="1893" spans="1:3">
      <c r="A1893" s="99">
        <v>39455</v>
      </c>
      <c r="B1893" s="7">
        <v>8730</v>
      </c>
      <c r="C1893" s="27">
        <f t="shared" si="31"/>
        <v>1.2564282623722901E-2</v>
      </c>
    </row>
    <row r="1894" spans="1:3">
      <c r="A1894" s="99">
        <v>39454</v>
      </c>
      <c r="B1894" s="7">
        <v>8732</v>
      </c>
      <c r="C1894" s="27">
        <f t="shared" si="31"/>
        <v>2.2906883618662409E-4</v>
      </c>
    </row>
    <row r="1895" spans="1:3">
      <c r="A1895" s="99">
        <v>39451</v>
      </c>
      <c r="B1895" s="7">
        <v>8702</v>
      </c>
      <c r="C1895" s="27">
        <f t="shared" si="31"/>
        <v>-3.4415543892090776E-3</v>
      </c>
    </row>
    <row r="1896" spans="1:3">
      <c r="A1896" s="99">
        <v>39450</v>
      </c>
      <c r="B1896" s="7">
        <v>8756</v>
      </c>
      <c r="C1896" s="27">
        <f t="shared" si="31"/>
        <v>6.1862953621281492E-3</v>
      </c>
    </row>
    <row r="1897" spans="1:3">
      <c r="A1897" s="99">
        <v>39449</v>
      </c>
      <c r="B1897" s="7">
        <v>8891</v>
      </c>
      <c r="C1897" s="27">
        <f t="shared" si="31"/>
        <v>1.5300349478385411E-2</v>
      </c>
    </row>
    <row r="1898" spans="1:3">
      <c r="A1898" s="99">
        <v>39440</v>
      </c>
      <c r="B1898" s="7">
        <v>9143</v>
      </c>
      <c r="C1898" s="27">
        <f t="shared" si="31"/>
        <v>2.7949030043287564E-2</v>
      </c>
    </row>
    <row r="1899" spans="1:3">
      <c r="A1899" s="99">
        <v>39437</v>
      </c>
      <c r="B1899" s="7">
        <v>9236</v>
      </c>
      <c r="C1899" s="27">
        <f t="shared" si="31"/>
        <v>1.0120332309959523E-2</v>
      </c>
    </row>
    <row r="1900" spans="1:3">
      <c r="A1900" s="99">
        <v>39436</v>
      </c>
      <c r="B1900" s="7">
        <v>9392</v>
      </c>
      <c r="C1900" s="27">
        <f t="shared" si="31"/>
        <v>1.6749371593491755E-2</v>
      </c>
    </row>
    <row r="1901" spans="1:3">
      <c r="A1901" s="99">
        <v>39435</v>
      </c>
      <c r="B1901" s="7">
        <v>9591</v>
      </c>
      <c r="C1901" s="27">
        <f t="shared" si="31"/>
        <v>2.0966895660073558E-2</v>
      </c>
    </row>
    <row r="1902" spans="1:3">
      <c r="A1902" s="99">
        <v>39434</v>
      </c>
      <c r="B1902" s="7">
        <v>9751</v>
      </c>
      <c r="C1902" s="27">
        <f t="shared" si="31"/>
        <v>1.654468510716783E-2</v>
      </c>
    </row>
    <row r="1903" spans="1:3">
      <c r="A1903" s="99">
        <v>39433</v>
      </c>
      <c r="B1903" s="7">
        <v>9848</v>
      </c>
      <c r="C1903" s="27">
        <f t="shared" si="31"/>
        <v>9.8985450291704247E-3</v>
      </c>
    </row>
    <row r="1904" spans="1:3">
      <c r="A1904" s="99">
        <v>39430</v>
      </c>
      <c r="B1904" s="7">
        <v>9918</v>
      </c>
      <c r="C1904" s="27">
        <f t="shared" si="31"/>
        <v>7.082899184789636E-3</v>
      </c>
    </row>
    <row r="1905" spans="1:3">
      <c r="A1905" s="99">
        <v>39429</v>
      </c>
      <c r="B1905" s="7">
        <v>9949</v>
      </c>
      <c r="C1905" s="27">
        <f t="shared" si="31"/>
        <v>3.1207555402806317E-3</v>
      </c>
    </row>
    <row r="1906" spans="1:3">
      <c r="A1906" s="99">
        <v>39428</v>
      </c>
      <c r="B1906" s="7">
        <v>9936</v>
      </c>
      <c r="C1906" s="27">
        <f t="shared" si="31"/>
        <v>-1.3075184160997089E-3</v>
      </c>
    </row>
    <row r="1907" spans="1:3">
      <c r="A1907" s="99">
        <v>39427</v>
      </c>
      <c r="B1907" s="7">
        <v>9929</v>
      </c>
      <c r="C1907" s="27">
        <f t="shared" si="31"/>
        <v>-7.0475713966584538E-4</v>
      </c>
    </row>
    <row r="1908" spans="1:3">
      <c r="A1908" s="99">
        <v>39426</v>
      </c>
      <c r="B1908" s="7">
        <v>9992</v>
      </c>
      <c r="C1908" s="27">
        <f t="shared" si="31"/>
        <v>6.3250047718195852E-3</v>
      </c>
    </row>
    <row r="1909" spans="1:3">
      <c r="A1909" s="99">
        <v>39423</v>
      </c>
      <c r="B1909" s="7">
        <v>10068</v>
      </c>
      <c r="C1909" s="27">
        <f t="shared" si="31"/>
        <v>7.5773044497928375E-3</v>
      </c>
    </row>
    <row r="1910" spans="1:3">
      <c r="A1910" s="99">
        <v>39422</v>
      </c>
      <c r="B1910" s="7">
        <v>10142</v>
      </c>
      <c r="C1910" s="27">
        <f t="shared" si="31"/>
        <v>7.3231400997578969E-3</v>
      </c>
    </row>
    <row r="1911" spans="1:3">
      <c r="A1911" s="99">
        <v>39421</v>
      </c>
      <c r="B1911" s="7">
        <v>10216</v>
      </c>
      <c r="C1911" s="27">
        <f t="shared" si="31"/>
        <v>7.2699013574107994E-3</v>
      </c>
    </row>
    <row r="1912" spans="1:3">
      <c r="A1912" s="99">
        <v>39420</v>
      </c>
      <c r="B1912" s="7">
        <v>10285</v>
      </c>
      <c r="C1912" s="27">
        <f t="shared" si="31"/>
        <v>6.7314043746823666E-3</v>
      </c>
    </row>
    <row r="1913" spans="1:3">
      <c r="A1913" s="99">
        <v>39419</v>
      </c>
      <c r="B1913" s="7">
        <v>10270</v>
      </c>
      <c r="C1913" s="27">
        <f t="shared" si="31"/>
        <v>-1.4594991644536043E-3</v>
      </c>
    </row>
    <row r="1914" spans="1:3">
      <c r="A1914" s="99">
        <v>39416</v>
      </c>
      <c r="B1914" s="7">
        <v>10210</v>
      </c>
      <c r="C1914" s="27">
        <f t="shared" si="31"/>
        <v>-5.8593917638927141E-3</v>
      </c>
    </row>
    <row r="1915" spans="1:3">
      <c r="A1915" s="99">
        <v>39415</v>
      </c>
      <c r="B1915" s="7">
        <v>10092</v>
      </c>
      <c r="C1915" s="27">
        <f t="shared" si="31"/>
        <v>-1.162460139776289E-2</v>
      </c>
    </row>
    <row r="1916" spans="1:3">
      <c r="A1916" s="99">
        <v>39414</v>
      </c>
      <c r="B1916" s="7">
        <v>9922</v>
      </c>
      <c r="C1916" s="27">
        <f t="shared" si="31"/>
        <v>-1.698851689995411E-2</v>
      </c>
    </row>
    <row r="1917" spans="1:3">
      <c r="A1917" s="99">
        <v>39413</v>
      </c>
      <c r="B1917" s="7">
        <v>9897</v>
      </c>
      <c r="C1917" s="27">
        <f t="shared" si="31"/>
        <v>-2.5228329643030459E-3</v>
      </c>
    </row>
    <row r="1918" spans="1:3">
      <c r="A1918" s="99">
        <v>39412</v>
      </c>
      <c r="B1918" s="7">
        <v>10003</v>
      </c>
      <c r="C1918" s="27">
        <f t="shared" si="31"/>
        <v>1.0653367088489624E-2</v>
      </c>
    </row>
    <row r="1919" spans="1:3">
      <c r="A1919" s="99">
        <v>39409</v>
      </c>
      <c r="B1919" s="7">
        <v>10148</v>
      </c>
      <c r="C1919" s="27">
        <f t="shared" si="31"/>
        <v>1.4391593733991778E-2</v>
      </c>
    </row>
    <row r="1920" spans="1:3">
      <c r="A1920" s="99">
        <v>39408</v>
      </c>
      <c r="B1920" s="7">
        <v>10328</v>
      </c>
      <c r="C1920" s="27">
        <f t="shared" si="31"/>
        <v>1.7582011807306012E-2</v>
      </c>
    </row>
    <row r="1921" spans="1:3">
      <c r="A1921" s="99">
        <v>39407</v>
      </c>
      <c r="B1921" s="7">
        <v>10517</v>
      </c>
      <c r="C1921" s="27">
        <f t="shared" si="31"/>
        <v>1.8134341993550022E-2</v>
      </c>
    </row>
    <row r="1922" spans="1:3">
      <c r="A1922" s="99">
        <v>39406</v>
      </c>
      <c r="B1922" s="7">
        <v>10647</v>
      </c>
      <c r="C1922" s="27">
        <f t="shared" si="31"/>
        <v>1.228516679457777E-2</v>
      </c>
    </row>
    <row r="1923" spans="1:3">
      <c r="A1923" s="99">
        <v>39405</v>
      </c>
      <c r="B1923" s="7">
        <v>10780</v>
      </c>
      <c r="C1923" s="27">
        <f t="shared" si="31"/>
        <v>1.2414403148381978E-2</v>
      </c>
    </row>
    <row r="1924" spans="1:3">
      <c r="A1924" s="99">
        <v>39402</v>
      </c>
      <c r="B1924" s="7">
        <v>10870</v>
      </c>
      <c r="C1924" s="27">
        <f t="shared" si="31"/>
        <v>8.3141356522669595E-3</v>
      </c>
    </row>
    <row r="1925" spans="1:3">
      <c r="A1925" s="99">
        <v>39401</v>
      </c>
      <c r="B1925" s="7">
        <v>10938</v>
      </c>
      <c r="C1925" s="27">
        <f t="shared" ref="C1925:C1988" si="32">LN(B1925/B1924)</f>
        <v>6.2362637914628021E-3</v>
      </c>
    </row>
    <row r="1926" spans="1:3">
      <c r="A1926" s="99">
        <v>39400</v>
      </c>
      <c r="B1926" s="7">
        <v>10995</v>
      </c>
      <c r="C1926" s="27">
        <f t="shared" si="32"/>
        <v>5.1976590821435778E-3</v>
      </c>
    </row>
    <row r="1927" spans="1:3">
      <c r="A1927" s="99">
        <v>39399</v>
      </c>
      <c r="B1927" s="7">
        <v>11039</v>
      </c>
      <c r="C1927" s="27">
        <f t="shared" si="32"/>
        <v>3.9938330294902223E-3</v>
      </c>
    </row>
    <row r="1928" spans="1:3">
      <c r="A1928" s="99">
        <v>39398</v>
      </c>
      <c r="B1928" s="7">
        <v>10995</v>
      </c>
      <c r="C1928" s="27">
        <f t="shared" si="32"/>
        <v>-3.9938330294901512E-3</v>
      </c>
    </row>
    <row r="1929" spans="1:3">
      <c r="A1929" s="99">
        <v>39395</v>
      </c>
      <c r="B1929" s="7">
        <v>10867</v>
      </c>
      <c r="C1929" s="27">
        <f t="shared" si="32"/>
        <v>-1.1709949926009945E-2</v>
      </c>
    </row>
    <row r="1930" spans="1:3">
      <c r="A1930" s="99">
        <v>39394</v>
      </c>
      <c r="B1930" s="7">
        <v>10744</v>
      </c>
      <c r="C1930" s="27">
        <f t="shared" si="32"/>
        <v>-1.1383214859778116E-2</v>
      </c>
    </row>
    <row r="1931" spans="1:3">
      <c r="A1931" s="99">
        <v>39393</v>
      </c>
      <c r="B1931" s="7">
        <v>10674</v>
      </c>
      <c r="C1931" s="27">
        <f t="shared" si="32"/>
        <v>-6.53658130918334E-3</v>
      </c>
    </row>
    <row r="1932" spans="1:3">
      <c r="A1932" s="99">
        <v>39392</v>
      </c>
      <c r="B1932" s="7">
        <v>10605</v>
      </c>
      <c r="C1932" s="27">
        <f t="shared" si="32"/>
        <v>-6.4852898951073207E-3</v>
      </c>
    </row>
    <row r="1933" spans="1:3">
      <c r="A1933" s="99">
        <v>39391</v>
      </c>
      <c r="B1933" s="7">
        <v>10539</v>
      </c>
      <c r="C1933" s="27">
        <f t="shared" si="32"/>
        <v>-6.2429260648461347E-3</v>
      </c>
    </row>
    <row r="1934" spans="1:3">
      <c r="A1934" s="99">
        <v>39388</v>
      </c>
      <c r="B1934" s="7">
        <v>10548</v>
      </c>
      <c r="C1934" s="27">
        <f t="shared" si="32"/>
        <v>8.5360653924068642E-4</v>
      </c>
    </row>
    <row r="1935" spans="1:3">
      <c r="A1935" s="99">
        <v>39387</v>
      </c>
      <c r="B1935" s="7">
        <v>10581</v>
      </c>
      <c r="C1935" s="27">
        <f t="shared" si="32"/>
        <v>3.1236714309843322E-3</v>
      </c>
    </row>
    <row r="1936" spans="1:3">
      <c r="A1936" s="99">
        <v>39386</v>
      </c>
      <c r="B1936" s="7">
        <v>10656</v>
      </c>
      <c r="C1936" s="27">
        <f t="shared" si="32"/>
        <v>7.0631738760086604E-3</v>
      </c>
    </row>
    <row r="1937" spans="1:3">
      <c r="A1937" s="99">
        <v>39385</v>
      </c>
      <c r="B1937" s="7">
        <v>10886</v>
      </c>
      <c r="C1937" s="27">
        <f t="shared" si="32"/>
        <v>2.1354446213975063E-2</v>
      </c>
    </row>
    <row r="1938" spans="1:3">
      <c r="A1938" s="99">
        <v>39384</v>
      </c>
      <c r="B1938" s="7">
        <v>11033</v>
      </c>
      <c r="C1938" s="27">
        <f t="shared" si="32"/>
        <v>1.341322176616066E-2</v>
      </c>
    </row>
    <row r="1939" spans="1:3">
      <c r="A1939" s="99">
        <v>39381</v>
      </c>
      <c r="B1939" s="7">
        <v>11025</v>
      </c>
      <c r="C1939" s="27">
        <f t="shared" si="32"/>
        <v>-7.2536044525935638E-4</v>
      </c>
    </row>
    <row r="1940" spans="1:3">
      <c r="A1940" s="99">
        <v>39380</v>
      </c>
      <c r="B1940" s="7">
        <v>10994</v>
      </c>
      <c r="C1940" s="27">
        <f t="shared" si="32"/>
        <v>-2.8157518944410842E-3</v>
      </c>
    </row>
    <row r="1941" spans="1:3">
      <c r="A1941" s="99">
        <v>39379</v>
      </c>
      <c r="B1941" s="7">
        <v>10984</v>
      </c>
      <c r="C1941" s="27">
        <f t="shared" si="32"/>
        <v>-9.1000097279869913E-4</v>
      </c>
    </row>
    <row r="1942" spans="1:3">
      <c r="A1942" s="99">
        <v>39378</v>
      </c>
      <c r="B1942" s="7">
        <v>10944</v>
      </c>
      <c r="C1942" s="27">
        <f t="shared" si="32"/>
        <v>-3.6483075854753062E-3</v>
      </c>
    </row>
    <row r="1943" spans="1:3">
      <c r="A1943" s="99">
        <v>39377</v>
      </c>
      <c r="B1943" s="7">
        <v>10853</v>
      </c>
      <c r="C1943" s="27">
        <f t="shared" si="32"/>
        <v>-8.3498214163167626E-3</v>
      </c>
    </row>
    <row r="1944" spans="1:3">
      <c r="A1944" s="99">
        <v>39374</v>
      </c>
      <c r="B1944" s="7">
        <v>10798</v>
      </c>
      <c r="C1944" s="27">
        <f t="shared" si="32"/>
        <v>-5.0806076677827059E-3</v>
      </c>
    </row>
    <row r="1945" spans="1:3">
      <c r="A1945" s="99">
        <v>39373</v>
      </c>
      <c r="B1945" s="7">
        <v>10732</v>
      </c>
      <c r="C1945" s="27">
        <f t="shared" si="32"/>
        <v>-6.1309992327175187E-3</v>
      </c>
    </row>
    <row r="1946" spans="1:3">
      <c r="A1946" s="99">
        <v>39372</v>
      </c>
      <c r="B1946" s="7">
        <v>10724</v>
      </c>
      <c r="C1946" s="27">
        <f t="shared" si="32"/>
        <v>-7.4571218966485147E-4</v>
      </c>
    </row>
    <row r="1947" spans="1:3">
      <c r="A1947" s="99">
        <v>39371</v>
      </c>
      <c r="B1947" s="7">
        <v>10748</v>
      </c>
      <c r="C1947" s="27">
        <f t="shared" si="32"/>
        <v>2.2354703795319413E-3</v>
      </c>
    </row>
    <row r="1948" spans="1:3">
      <c r="A1948" s="99">
        <v>39370</v>
      </c>
      <c r="B1948" s="7">
        <v>10756</v>
      </c>
      <c r="C1948" s="27">
        <f t="shared" si="32"/>
        <v>7.4404765337355184E-4</v>
      </c>
    </row>
    <row r="1949" spans="1:3">
      <c r="A1949" s="99">
        <v>39367</v>
      </c>
      <c r="B1949" s="7">
        <v>10695</v>
      </c>
      <c r="C1949" s="27">
        <f t="shared" si="32"/>
        <v>-5.6873958722492715E-3</v>
      </c>
    </row>
    <row r="1950" spans="1:3">
      <c r="A1950" s="99">
        <v>39366</v>
      </c>
      <c r="B1950" s="7">
        <v>10513</v>
      </c>
      <c r="C1950" s="27">
        <f t="shared" si="32"/>
        <v>-1.7163755940675107E-2</v>
      </c>
    </row>
    <row r="1951" spans="1:3">
      <c r="A1951" s="99">
        <v>39365</v>
      </c>
      <c r="B1951" s="7">
        <v>10218</v>
      </c>
      <c r="C1951" s="27">
        <f t="shared" si="32"/>
        <v>-2.846171568508761E-2</v>
      </c>
    </row>
    <row r="1952" spans="1:3">
      <c r="A1952" s="99">
        <v>39364</v>
      </c>
      <c r="B1952" s="7">
        <v>9860</v>
      </c>
      <c r="C1952" s="27">
        <f t="shared" si="32"/>
        <v>-3.5664702294062232E-2</v>
      </c>
    </row>
    <row r="1953" spans="1:3">
      <c r="A1953" s="99">
        <v>39363</v>
      </c>
      <c r="B1953" s="7">
        <v>9665</v>
      </c>
      <c r="C1953" s="27">
        <f t="shared" si="32"/>
        <v>-1.9975055954249841E-2</v>
      </c>
    </row>
    <row r="1954" spans="1:3">
      <c r="A1954" s="99">
        <v>39360</v>
      </c>
      <c r="B1954" s="7">
        <v>9535</v>
      </c>
      <c r="C1954" s="27">
        <f t="shared" si="32"/>
        <v>-1.3541873607911778E-2</v>
      </c>
    </row>
    <row r="1955" spans="1:3">
      <c r="A1955" s="99">
        <v>39359</v>
      </c>
      <c r="B1955" s="7">
        <v>9513</v>
      </c>
      <c r="C1955" s="27">
        <f t="shared" si="32"/>
        <v>-2.309954828062444E-3</v>
      </c>
    </row>
    <row r="1956" spans="1:3">
      <c r="A1956" s="99">
        <v>39358</v>
      </c>
      <c r="B1956" s="7">
        <v>9561</v>
      </c>
      <c r="C1956" s="27">
        <f t="shared" si="32"/>
        <v>5.0330398789890174E-3</v>
      </c>
    </row>
    <row r="1957" spans="1:3">
      <c r="A1957" s="99">
        <v>39357</v>
      </c>
      <c r="B1957" s="7">
        <v>9566</v>
      </c>
      <c r="C1957" s="27">
        <f t="shared" si="32"/>
        <v>5.2282115479610294E-4</v>
      </c>
    </row>
    <row r="1958" spans="1:3">
      <c r="A1958" s="99">
        <v>39356</v>
      </c>
      <c r="B1958" s="7">
        <v>9537</v>
      </c>
      <c r="C1958" s="27">
        <f t="shared" si="32"/>
        <v>-3.0361746613298008E-3</v>
      </c>
    </row>
    <row r="1959" spans="1:3">
      <c r="A1959" s="99">
        <v>39353</v>
      </c>
      <c r="B1959" s="7">
        <v>9474</v>
      </c>
      <c r="C1959" s="27">
        <f t="shared" si="32"/>
        <v>-6.6277660952153046E-3</v>
      </c>
    </row>
    <row r="1960" spans="1:3">
      <c r="A1960" s="99">
        <v>39352</v>
      </c>
      <c r="B1960" s="7">
        <v>9370</v>
      </c>
      <c r="C1960" s="27">
        <f t="shared" si="32"/>
        <v>-1.1038108251229235E-2</v>
      </c>
    </row>
    <row r="1961" spans="1:3">
      <c r="A1961" s="99">
        <v>39351</v>
      </c>
      <c r="B1961" s="7">
        <v>9259</v>
      </c>
      <c r="C1961" s="27">
        <f t="shared" si="32"/>
        <v>-1.1917044784420756E-2</v>
      </c>
    </row>
    <row r="1962" spans="1:3">
      <c r="A1962" s="99">
        <v>39350</v>
      </c>
      <c r="B1962" s="7">
        <v>9215</v>
      </c>
      <c r="C1962" s="27">
        <f t="shared" si="32"/>
        <v>-4.7634603441234248E-3</v>
      </c>
    </row>
    <row r="1963" spans="1:3">
      <c r="A1963" s="99">
        <v>39349</v>
      </c>
      <c r="B1963" s="7">
        <v>9082</v>
      </c>
      <c r="C1963" s="27">
        <f t="shared" si="32"/>
        <v>-1.4538158446027169E-2</v>
      </c>
    </row>
    <row r="1964" spans="1:3">
      <c r="A1964" s="99">
        <v>39346</v>
      </c>
      <c r="B1964" s="7">
        <v>8956</v>
      </c>
      <c r="C1964" s="27">
        <f t="shared" si="32"/>
        <v>-1.3970733939250964E-2</v>
      </c>
    </row>
    <row r="1965" spans="1:3">
      <c r="A1965" s="99">
        <v>39345</v>
      </c>
      <c r="B1965" s="7">
        <v>8619</v>
      </c>
      <c r="C1965" s="27">
        <f t="shared" si="32"/>
        <v>-3.8354630071246204E-2</v>
      </c>
    </row>
    <row r="1966" spans="1:3">
      <c r="A1966" s="99">
        <v>39344</v>
      </c>
      <c r="B1966" s="7">
        <v>8429</v>
      </c>
      <c r="C1966" s="27">
        <f t="shared" si="32"/>
        <v>-2.2290927649917035E-2</v>
      </c>
    </row>
    <row r="1967" spans="1:3">
      <c r="A1967" s="99">
        <v>39343</v>
      </c>
      <c r="B1967" s="7">
        <v>8313</v>
      </c>
      <c r="C1967" s="27">
        <f t="shared" si="32"/>
        <v>-1.3857586466394086E-2</v>
      </c>
    </row>
    <row r="1968" spans="1:3">
      <c r="A1968" s="99">
        <v>39342</v>
      </c>
      <c r="B1968" s="7">
        <v>8296</v>
      </c>
      <c r="C1968" s="27">
        <f t="shared" si="32"/>
        <v>-2.0470836217247996E-3</v>
      </c>
    </row>
    <row r="1969" spans="1:3">
      <c r="A1969" s="99">
        <v>39339</v>
      </c>
      <c r="B1969" s="7">
        <v>8302</v>
      </c>
      <c r="C1969" s="27">
        <f t="shared" si="32"/>
        <v>7.2297870362083997E-4</v>
      </c>
    </row>
    <row r="1970" spans="1:3">
      <c r="A1970" s="99">
        <v>39338</v>
      </c>
      <c r="B1970" s="7">
        <v>8340</v>
      </c>
      <c r="C1970" s="27">
        <f t="shared" si="32"/>
        <v>4.5667667398082952E-3</v>
      </c>
    </row>
    <row r="1971" spans="1:3">
      <c r="A1971" s="99">
        <v>39337</v>
      </c>
      <c r="B1971" s="7">
        <v>8421</v>
      </c>
      <c r="C1971" s="27">
        <f t="shared" si="32"/>
        <v>9.6653696771996367E-3</v>
      </c>
    </row>
    <row r="1972" spans="1:3">
      <c r="A1972" s="99">
        <v>39336</v>
      </c>
      <c r="B1972" s="7">
        <v>8468</v>
      </c>
      <c r="C1972" s="27">
        <f t="shared" si="32"/>
        <v>5.5657672247636306E-3</v>
      </c>
    </row>
    <row r="1973" spans="1:3">
      <c r="A1973" s="99">
        <v>39335</v>
      </c>
      <c r="B1973" s="7">
        <v>8477</v>
      </c>
      <c r="C1973" s="27">
        <f t="shared" si="32"/>
        <v>1.0622603536496983E-3</v>
      </c>
    </row>
    <row r="1974" spans="1:3">
      <c r="A1974" s="99">
        <v>39332</v>
      </c>
      <c r="B1974" s="7">
        <v>8410</v>
      </c>
      <c r="C1974" s="27">
        <f t="shared" si="32"/>
        <v>-7.9351396414118203E-3</v>
      </c>
    </row>
    <row r="1975" spans="1:3">
      <c r="A1975" s="99">
        <v>39331</v>
      </c>
      <c r="B1975" s="7">
        <v>8270</v>
      </c>
      <c r="C1975" s="27">
        <f t="shared" si="32"/>
        <v>-1.6786964949256755E-2</v>
      </c>
    </row>
    <row r="1976" spans="1:3">
      <c r="A1976" s="99">
        <v>39330</v>
      </c>
      <c r="B1976" s="7">
        <v>8090</v>
      </c>
      <c r="C1976" s="27">
        <f t="shared" si="32"/>
        <v>-2.2005777965199595E-2</v>
      </c>
    </row>
    <row r="1977" spans="1:3">
      <c r="A1977" s="99">
        <v>39329</v>
      </c>
      <c r="B1977" s="7">
        <v>7907</v>
      </c>
      <c r="C1977" s="27">
        <f t="shared" si="32"/>
        <v>-2.2880287981610278E-2</v>
      </c>
    </row>
    <row r="1978" spans="1:3">
      <c r="A1978" s="99">
        <v>39328</v>
      </c>
      <c r="B1978" s="7">
        <v>7783</v>
      </c>
      <c r="C1978" s="27">
        <f t="shared" si="32"/>
        <v>-1.5806575111538865E-2</v>
      </c>
    </row>
    <row r="1979" spans="1:3">
      <c r="A1979" s="99">
        <v>39325</v>
      </c>
      <c r="B1979" s="7">
        <v>7702</v>
      </c>
      <c r="C1979" s="27">
        <f t="shared" si="32"/>
        <v>-1.0461832584533962E-2</v>
      </c>
    </row>
    <row r="1980" spans="1:3">
      <c r="A1980" s="99">
        <v>39324</v>
      </c>
      <c r="B1980" s="7">
        <v>7586</v>
      </c>
      <c r="C1980" s="27">
        <f t="shared" si="32"/>
        <v>-1.5175592126009975E-2</v>
      </c>
    </row>
    <row r="1981" spans="1:3">
      <c r="A1981" s="99">
        <v>39323</v>
      </c>
      <c r="B1981" s="7">
        <v>7474</v>
      </c>
      <c r="C1981" s="27">
        <f t="shared" si="32"/>
        <v>-1.4874112203415007E-2</v>
      </c>
    </row>
    <row r="1982" spans="1:3">
      <c r="A1982" s="99">
        <v>39322</v>
      </c>
      <c r="B1982" s="7">
        <v>7381</v>
      </c>
      <c r="C1982" s="27">
        <f t="shared" si="32"/>
        <v>-1.252120027537683E-2</v>
      </c>
    </row>
    <row r="1983" spans="1:3">
      <c r="A1983" s="99">
        <v>39318</v>
      </c>
      <c r="B1983" s="7">
        <v>7277</v>
      </c>
      <c r="C1983" s="27">
        <f t="shared" si="32"/>
        <v>-1.4190441422965929E-2</v>
      </c>
    </row>
    <row r="1984" spans="1:3">
      <c r="A1984" s="99">
        <v>39317</v>
      </c>
      <c r="B1984" s="7">
        <v>7237</v>
      </c>
      <c r="C1984" s="27">
        <f t="shared" si="32"/>
        <v>-5.5119334809587573E-3</v>
      </c>
    </row>
    <row r="1985" spans="1:3">
      <c r="A1985" s="99">
        <v>39316</v>
      </c>
      <c r="B1985" s="7">
        <v>7211</v>
      </c>
      <c r="C1985" s="27">
        <f t="shared" si="32"/>
        <v>-3.5991179493681772E-3</v>
      </c>
    </row>
    <row r="1986" spans="1:3">
      <c r="A1986" s="99">
        <v>39315</v>
      </c>
      <c r="B1986" s="7">
        <v>7243</v>
      </c>
      <c r="C1986" s="27">
        <f t="shared" si="32"/>
        <v>4.4278472785666163E-3</v>
      </c>
    </row>
    <row r="1987" spans="1:3">
      <c r="A1987" s="99">
        <v>39314</v>
      </c>
      <c r="B1987" s="7">
        <v>7289</v>
      </c>
      <c r="C1987" s="27">
        <f t="shared" si="32"/>
        <v>6.3308771868868527E-3</v>
      </c>
    </row>
    <row r="1988" spans="1:3">
      <c r="A1988" s="99">
        <v>39311</v>
      </c>
      <c r="B1988" s="7">
        <v>7313</v>
      </c>
      <c r="C1988" s="27">
        <f t="shared" si="32"/>
        <v>3.287223888738203E-3</v>
      </c>
    </row>
    <row r="1989" spans="1:3">
      <c r="A1989" s="99">
        <v>39310</v>
      </c>
      <c r="B1989" s="7">
        <v>7319</v>
      </c>
      <c r="C1989" s="27">
        <f t="shared" ref="C1989:C2052" si="33">LN(B1989/B1988)</f>
        <v>8.2012033027597869E-4</v>
      </c>
    </row>
    <row r="1990" spans="1:3">
      <c r="A1990" s="99">
        <v>39309</v>
      </c>
      <c r="B1990" s="7">
        <v>7231</v>
      </c>
      <c r="C1990" s="27">
        <f t="shared" si="33"/>
        <v>-1.20963674262753E-2</v>
      </c>
    </row>
    <row r="1991" spans="1:3">
      <c r="A1991" s="99">
        <v>39308</v>
      </c>
      <c r="B1991" s="7">
        <v>7143</v>
      </c>
      <c r="C1991" s="27">
        <f t="shared" si="33"/>
        <v>-1.2244483019979355E-2</v>
      </c>
    </row>
    <row r="1992" spans="1:3">
      <c r="A1992" s="99">
        <v>39307</v>
      </c>
      <c r="B1992" s="7">
        <v>7066</v>
      </c>
      <c r="C1992" s="27">
        <f t="shared" si="33"/>
        <v>-1.0838307235881963E-2</v>
      </c>
    </row>
    <row r="1993" spans="1:3">
      <c r="A1993" s="99">
        <v>39304</v>
      </c>
      <c r="B1993" s="7">
        <v>7011</v>
      </c>
      <c r="C1993" s="27">
        <f t="shared" si="33"/>
        <v>-7.8142047121229352E-3</v>
      </c>
    </row>
    <row r="1994" spans="1:3">
      <c r="A1994" s="99">
        <v>39303</v>
      </c>
      <c r="B1994" s="7">
        <v>6936</v>
      </c>
      <c r="C1994" s="27">
        <f t="shared" si="33"/>
        <v>-1.0755104746589843E-2</v>
      </c>
    </row>
    <row r="1995" spans="1:3">
      <c r="A1995" s="99">
        <v>39302</v>
      </c>
      <c r="B1995" s="7">
        <v>6917</v>
      </c>
      <c r="C1995" s="27">
        <f t="shared" si="33"/>
        <v>-2.7430898597930386E-3</v>
      </c>
    </row>
    <row r="1996" spans="1:3">
      <c r="A1996" s="99">
        <v>39301</v>
      </c>
      <c r="B1996" s="7">
        <v>6966</v>
      </c>
      <c r="C1996" s="27">
        <f t="shared" si="33"/>
        <v>7.0590223253618415E-3</v>
      </c>
    </row>
    <row r="1997" spans="1:3">
      <c r="A1997" s="99">
        <v>39300</v>
      </c>
      <c r="B1997" s="7">
        <v>6990</v>
      </c>
      <c r="C1997" s="27">
        <f t="shared" si="33"/>
        <v>3.4393843019094729E-3</v>
      </c>
    </row>
    <row r="1998" spans="1:3">
      <c r="A1998" s="99">
        <v>39297</v>
      </c>
      <c r="B1998" s="7">
        <v>7007</v>
      </c>
      <c r="C1998" s="27">
        <f t="shared" si="33"/>
        <v>2.4290931426780502E-3</v>
      </c>
    </row>
    <row r="1999" spans="1:3">
      <c r="A1999" s="99">
        <v>39296</v>
      </c>
      <c r="B1999" s="7">
        <v>7000</v>
      </c>
      <c r="C1999" s="27">
        <f t="shared" si="33"/>
        <v>-9.9950033308349932E-4</v>
      </c>
    </row>
    <row r="2000" spans="1:3">
      <c r="A2000" s="99">
        <v>39295</v>
      </c>
      <c r="B2000" s="7">
        <v>6993</v>
      </c>
      <c r="C2000" s="27">
        <f t="shared" si="33"/>
        <v>-1.0005003335835344E-3</v>
      </c>
    </row>
    <row r="2001" spans="1:3">
      <c r="A2001" s="99">
        <v>39294</v>
      </c>
      <c r="B2001" s="7">
        <v>6967</v>
      </c>
      <c r="C2001" s="27">
        <f t="shared" si="33"/>
        <v>-3.7249326737478815E-3</v>
      </c>
    </row>
    <row r="2002" spans="1:3">
      <c r="A2002" s="99">
        <v>39293</v>
      </c>
      <c r="B2002" s="7">
        <v>6936</v>
      </c>
      <c r="C2002" s="27">
        <f t="shared" si="33"/>
        <v>-4.4594765697411175E-3</v>
      </c>
    </row>
    <row r="2003" spans="1:3">
      <c r="A2003" s="99">
        <v>39290</v>
      </c>
      <c r="B2003" s="7">
        <v>6890</v>
      </c>
      <c r="C2003" s="27">
        <f t="shared" si="33"/>
        <v>-6.6541544526735347E-3</v>
      </c>
    </row>
    <row r="2004" spans="1:3">
      <c r="A2004" s="99">
        <v>39289</v>
      </c>
      <c r="B2004" s="7">
        <v>6838</v>
      </c>
      <c r="C2004" s="27">
        <f t="shared" si="33"/>
        <v>-7.5757938084576558E-3</v>
      </c>
    </row>
    <row r="2005" spans="1:3">
      <c r="A2005" s="99">
        <v>39288</v>
      </c>
      <c r="B2005" s="7">
        <v>6780</v>
      </c>
      <c r="C2005" s="27">
        <f t="shared" si="33"/>
        <v>-8.5181892648053727E-3</v>
      </c>
    </row>
    <row r="2006" spans="1:3">
      <c r="A2006" s="99">
        <v>39287</v>
      </c>
      <c r="B2006" s="7">
        <v>6720</v>
      </c>
      <c r="C2006" s="27">
        <f t="shared" si="33"/>
        <v>-8.8889474172460393E-3</v>
      </c>
    </row>
    <row r="2007" spans="1:3">
      <c r="A2007" s="99">
        <v>39286</v>
      </c>
      <c r="B2007" s="7">
        <v>6659</v>
      </c>
      <c r="C2007" s="27">
        <f t="shared" si="33"/>
        <v>-9.1188314065728839E-3</v>
      </c>
    </row>
    <row r="2008" spans="1:3">
      <c r="A2008" s="99">
        <v>39283</v>
      </c>
      <c r="B2008" s="7">
        <v>6601</v>
      </c>
      <c r="C2008" s="27">
        <f t="shared" si="33"/>
        <v>-8.7481704218515532E-3</v>
      </c>
    </row>
    <row r="2009" spans="1:3">
      <c r="A2009" s="99">
        <v>39282</v>
      </c>
      <c r="B2009" s="7">
        <v>6567</v>
      </c>
      <c r="C2009" s="27">
        <f t="shared" si="33"/>
        <v>-5.1640454977981212E-3</v>
      </c>
    </row>
    <row r="2010" spans="1:3">
      <c r="A2010" s="99">
        <v>39281</v>
      </c>
      <c r="B2010" s="7">
        <v>6582</v>
      </c>
      <c r="C2010" s="27">
        <f t="shared" si="33"/>
        <v>2.2815433123126961E-3</v>
      </c>
    </row>
    <row r="2011" spans="1:3">
      <c r="A2011" s="99">
        <v>39280</v>
      </c>
      <c r="B2011" s="7">
        <v>6637</v>
      </c>
      <c r="C2011" s="27">
        <f t="shared" si="33"/>
        <v>8.3214036426397658E-3</v>
      </c>
    </row>
    <row r="2012" spans="1:3">
      <c r="A2012" s="99">
        <v>39279</v>
      </c>
      <c r="B2012" s="7">
        <v>6692</v>
      </c>
      <c r="C2012" s="27">
        <f t="shared" si="33"/>
        <v>8.2527289607896397E-3</v>
      </c>
    </row>
    <row r="2013" spans="1:3">
      <c r="A2013" s="99">
        <v>39276</v>
      </c>
      <c r="B2013" s="7">
        <v>6706</v>
      </c>
      <c r="C2013" s="27">
        <f t="shared" si="33"/>
        <v>2.0898649194592365E-3</v>
      </c>
    </row>
    <row r="2014" spans="1:3">
      <c r="A2014" s="99">
        <v>39275</v>
      </c>
      <c r="B2014" s="7">
        <v>6656</v>
      </c>
      <c r="C2014" s="27">
        <f t="shared" si="33"/>
        <v>-7.4839445251293005E-3</v>
      </c>
    </row>
    <row r="2015" spans="1:3">
      <c r="A2015" s="99">
        <v>39274</v>
      </c>
      <c r="B2015" s="7">
        <v>6484</v>
      </c>
      <c r="C2015" s="27">
        <f t="shared" si="33"/>
        <v>-2.6181099645477792E-2</v>
      </c>
    </row>
    <row r="2016" spans="1:3">
      <c r="A2016" s="99">
        <v>39273</v>
      </c>
      <c r="B2016" s="7">
        <v>6301</v>
      </c>
      <c r="C2016" s="27">
        <f t="shared" si="33"/>
        <v>-2.862925291351124E-2</v>
      </c>
    </row>
    <row r="2017" spans="1:3">
      <c r="A2017" s="99">
        <v>39272</v>
      </c>
      <c r="B2017" s="7">
        <v>6220</v>
      </c>
      <c r="C2017" s="27">
        <f t="shared" si="33"/>
        <v>-1.2938444208830347E-2</v>
      </c>
    </row>
    <row r="2018" spans="1:3">
      <c r="A2018" s="99">
        <v>39269</v>
      </c>
      <c r="B2018" s="7">
        <v>6201</v>
      </c>
      <c r="C2018" s="27">
        <f t="shared" si="33"/>
        <v>-3.0593373833471553E-3</v>
      </c>
    </row>
    <row r="2019" spans="1:3">
      <c r="A2019" s="99">
        <v>39268</v>
      </c>
      <c r="B2019" s="7">
        <v>6251</v>
      </c>
      <c r="C2019" s="27">
        <f t="shared" si="33"/>
        <v>8.0308815819344539E-3</v>
      </c>
    </row>
    <row r="2020" spans="1:3">
      <c r="A2020" s="99">
        <v>39267</v>
      </c>
      <c r="B2020" s="7">
        <v>6293</v>
      </c>
      <c r="C2020" s="27">
        <f t="shared" si="33"/>
        <v>6.696453595121294E-3</v>
      </c>
    </row>
    <row r="2021" spans="1:3">
      <c r="A2021" s="99">
        <v>39266</v>
      </c>
      <c r="B2021" s="7">
        <v>6302</v>
      </c>
      <c r="C2021" s="27">
        <f t="shared" si="33"/>
        <v>1.429138790286289E-3</v>
      </c>
    </row>
    <row r="2022" spans="1:3">
      <c r="A2022" s="99">
        <v>39265</v>
      </c>
      <c r="B2022" s="7">
        <v>6304</v>
      </c>
      <c r="C2022" s="27">
        <f t="shared" si="33"/>
        <v>3.1730922049511381E-4</v>
      </c>
    </row>
    <row r="2023" spans="1:3">
      <c r="A2023" s="99">
        <v>39262</v>
      </c>
      <c r="B2023" s="7">
        <v>6278</v>
      </c>
      <c r="C2023" s="27">
        <f t="shared" si="33"/>
        <v>-4.1328941358161836E-3</v>
      </c>
    </row>
    <row r="2024" spans="1:3">
      <c r="A2024" s="99">
        <v>39261</v>
      </c>
      <c r="B2024" s="7">
        <v>6234</v>
      </c>
      <c r="C2024" s="27">
        <f t="shared" si="33"/>
        <v>-7.0332770746164208E-3</v>
      </c>
    </row>
    <row r="2025" spans="1:3">
      <c r="A2025" s="99">
        <v>39260</v>
      </c>
      <c r="B2025" s="7">
        <v>6180</v>
      </c>
      <c r="C2025" s="27">
        <f t="shared" si="33"/>
        <v>-8.6999098755459053E-3</v>
      </c>
    </row>
    <row r="2026" spans="1:3">
      <c r="A2026" s="99">
        <v>39259</v>
      </c>
      <c r="B2026" s="7">
        <v>6105</v>
      </c>
      <c r="C2026" s="27">
        <f t="shared" si="33"/>
        <v>-1.2210163906931396E-2</v>
      </c>
    </row>
    <row r="2027" spans="1:3">
      <c r="A2027" s="99">
        <v>39258</v>
      </c>
      <c r="B2027" s="7">
        <v>6038</v>
      </c>
      <c r="C2027" s="27">
        <f t="shared" si="33"/>
        <v>-1.1035276278020912E-2</v>
      </c>
    </row>
    <row r="2028" spans="1:3">
      <c r="A2028" s="99">
        <v>39255</v>
      </c>
      <c r="B2028" s="7">
        <v>5922</v>
      </c>
      <c r="C2028" s="27">
        <f t="shared" si="33"/>
        <v>-1.9398601605247548E-2</v>
      </c>
    </row>
    <row r="2029" spans="1:3">
      <c r="A2029" s="99">
        <v>39254</v>
      </c>
      <c r="B2029" s="7">
        <v>5672</v>
      </c>
      <c r="C2029" s="27">
        <f t="shared" si="33"/>
        <v>-4.3132440449573123E-2</v>
      </c>
    </row>
    <row r="2030" spans="1:3">
      <c r="A2030" s="99">
        <v>39253</v>
      </c>
      <c r="B2030" s="7">
        <v>5438</v>
      </c>
      <c r="C2030" s="27">
        <f t="shared" si="33"/>
        <v>-4.2130443019547395E-2</v>
      </c>
    </row>
    <row r="2031" spans="1:3">
      <c r="A2031" s="99">
        <v>39252</v>
      </c>
      <c r="B2031" s="7">
        <v>5310</v>
      </c>
      <c r="C2031" s="27">
        <f t="shared" si="33"/>
        <v>-2.3819510956431547E-2</v>
      </c>
    </row>
    <row r="2032" spans="1:3">
      <c r="A2032" s="99">
        <v>39251</v>
      </c>
      <c r="B2032" s="7">
        <v>5254</v>
      </c>
      <c r="C2032" s="27">
        <f t="shared" si="33"/>
        <v>-1.0602143990499387E-2</v>
      </c>
    </row>
    <row r="2033" spans="1:3">
      <c r="A2033" s="99">
        <v>39248</v>
      </c>
      <c r="B2033" s="7">
        <v>5258</v>
      </c>
      <c r="C2033" s="27">
        <f t="shared" si="33"/>
        <v>7.6103504434135629E-4</v>
      </c>
    </row>
    <row r="2034" spans="1:3">
      <c r="A2034" s="99">
        <v>39247</v>
      </c>
      <c r="B2034" s="7">
        <v>5302</v>
      </c>
      <c r="C2034" s="27">
        <f t="shared" si="33"/>
        <v>8.3333815591442404E-3</v>
      </c>
    </row>
    <row r="2035" spans="1:3">
      <c r="A2035" s="99">
        <v>39246</v>
      </c>
      <c r="B2035" s="7">
        <v>5407</v>
      </c>
      <c r="C2035" s="27">
        <f t="shared" si="33"/>
        <v>1.9610302533034092E-2</v>
      </c>
    </row>
    <row r="2036" spans="1:3">
      <c r="A2036" s="99">
        <v>39245</v>
      </c>
      <c r="B2036" s="7">
        <v>5538</v>
      </c>
      <c r="C2036" s="27">
        <f t="shared" si="33"/>
        <v>2.3939014348902398E-2</v>
      </c>
    </row>
    <row r="2037" spans="1:3">
      <c r="A2037" s="99">
        <v>39244</v>
      </c>
      <c r="B2037" s="7">
        <v>5661</v>
      </c>
      <c r="C2037" s="27">
        <f t="shared" si="33"/>
        <v>2.1967130305752838E-2</v>
      </c>
    </row>
    <row r="2038" spans="1:3">
      <c r="A2038" s="99">
        <v>39241</v>
      </c>
      <c r="B2038" s="7">
        <v>5736</v>
      </c>
      <c r="C2038" s="27">
        <f t="shared" si="33"/>
        <v>1.3161548242796297E-2</v>
      </c>
    </row>
    <row r="2039" spans="1:3">
      <c r="A2039" s="99">
        <v>39240</v>
      </c>
      <c r="B2039" s="7">
        <v>5877</v>
      </c>
      <c r="C2039" s="27">
        <f t="shared" si="33"/>
        <v>2.4284324333194118E-2</v>
      </c>
    </row>
    <row r="2040" spans="1:3">
      <c r="A2040" s="99">
        <v>39239</v>
      </c>
      <c r="B2040" s="7">
        <v>5988</v>
      </c>
      <c r="C2040" s="27">
        <f t="shared" si="33"/>
        <v>1.8711038926868588E-2</v>
      </c>
    </row>
    <row r="2041" spans="1:3">
      <c r="A2041" s="99">
        <v>39238</v>
      </c>
      <c r="B2041" s="7">
        <v>6023</v>
      </c>
      <c r="C2041" s="27">
        <f t="shared" si="33"/>
        <v>5.8280075042020955E-3</v>
      </c>
    </row>
    <row r="2042" spans="1:3">
      <c r="A2042" s="99">
        <v>39237</v>
      </c>
      <c r="B2042" s="7">
        <v>6011</v>
      </c>
      <c r="C2042" s="27">
        <f t="shared" si="33"/>
        <v>-1.9943500045590339E-3</v>
      </c>
    </row>
    <row r="2043" spans="1:3">
      <c r="A2043" s="99">
        <v>39234</v>
      </c>
      <c r="B2043" s="7">
        <v>5983</v>
      </c>
      <c r="C2043" s="27">
        <f t="shared" si="33"/>
        <v>-4.6690096491301966E-3</v>
      </c>
    </row>
    <row r="2044" spans="1:3">
      <c r="A2044" s="99">
        <v>39233</v>
      </c>
      <c r="B2044" s="7">
        <v>5971</v>
      </c>
      <c r="C2044" s="27">
        <f t="shared" si="33"/>
        <v>-2.0076968430393425E-3</v>
      </c>
    </row>
    <row r="2045" spans="1:3">
      <c r="A2045" s="99">
        <v>39232</v>
      </c>
      <c r="B2045" s="7">
        <v>6023</v>
      </c>
      <c r="C2045" s="27">
        <f t="shared" si="33"/>
        <v>8.6710564967286182E-3</v>
      </c>
    </row>
    <row r="2046" spans="1:3">
      <c r="A2046" s="99">
        <v>39231</v>
      </c>
      <c r="B2046" s="7">
        <v>6123</v>
      </c>
      <c r="C2046" s="27">
        <f t="shared" si="33"/>
        <v>1.6466698434233342E-2</v>
      </c>
    </row>
    <row r="2047" spans="1:3">
      <c r="A2047" s="99">
        <v>39227</v>
      </c>
      <c r="B2047" s="7">
        <v>6212</v>
      </c>
      <c r="C2047" s="27">
        <f t="shared" si="33"/>
        <v>1.443073279062315E-2</v>
      </c>
    </row>
    <row r="2048" spans="1:3">
      <c r="A2048" s="99">
        <v>39226</v>
      </c>
      <c r="B2048" s="7">
        <v>6304</v>
      </c>
      <c r="C2048" s="27">
        <f t="shared" si="33"/>
        <v>1.4701447269137399E-2</v>
      </c>
    </row>
    <row r="2049" spans="1:3">
      <c r="A2049" s="99">
        <v>39225</v>
      </c>
      <c r="B2049" s="7">
        <v>6422</v>
      </c>
      <c r="C2049" s="27">
        <f t="shared" si="33"/>
        <v>1.8545243111744207E-2</v>
      </c>
    </row>
    <row r="2050" spans="1:3">
      <c r="A2050" s="99">
        <v>39224</v>
      </c>
      <c r="B2050" s="7">
        <v>6471</v>
      </c>
      <c r="C2050" s="27">
        <f t="shared" si="33"/>
        <v>7.6010604078067699E-3</v>
      </c>
    </row>
    <row r="2051" spans="1:3">
      <c r="A2051" s="99">
        <v>39223</v>
      </c>
      <c r="B2051" s="7">
        <v>6521</v>
      </c>
      <c r="C2051" s="27">
        <f t="shared" si="33"/>
        <v>7.6970823359361106E-3</v>
      </c>
    </row>
    <row r="2052" spans="1:3">
      <c r="A2052" s="99">
        <v>39220</v>
      </c>
      <c r="B2052" s="7">
        <v>6554</v>
      </c>
      <c r="C2052" s="27">
        <f t="shared" si="33"/>
        <v>5.0478118655575928E-3</v>
      </c>
    </row>
    <row r="2053" spans="1:3">
      <c r="A2053" s="99">
        <v>39219</v>
      </c>
      <c r="B2053" s="7">
        <v>6603</v>
      </c>
      <c r="C2053" s="27">
        <f t="shared" ref="C2053:C2116" si="34">LN(B2053/B2052)</f>
        <v>7.4485409358113772E-3</v>
      </c>
    </row>
    <row r="2054" spans="1:3">
      <c r="A2054" s="99">
        <v>39218</v>
      </c>
      <c r="B2054" s="7">
        <v>6650</v>
      </c>
      <c r="C2054" s="27">
        <f t="shared" si="34"/>
        <v>7.0927634553285459E-3</v>
      </c>
    </row>
    <row r="2055" spans="1:3">
      <c r="A2055" s="99">
        <v>39217</v>
      </c>
      <c r="B2055" s="7">
        <v>6688</v>
      </c>
      <c r="C2055" s="27">
        <f t="shared" si="34"/>
        <v>5.6980211146377959E-3</v>
      </c>
    </row>
    <row r="2056" spans="1:3">
      <c r="A2056" s="99">
        <v>39216</v>
      </c>
      <c r="B2056" s="7">
        <v>6685</v>
      </c>
      <c r="C2056" s="27">
        <f t="shared" si="34"/>
        <v>-4.4866522849401136E-4</v>
      </c>
    </row>
    <row r="2057" spans="1:3">
      <c r="A2057" s="99">
        <v>39213</v>
      </c>
      <c r="B2057" s="7">
        <v>6648</v>
      </c>
      <c r="C2057" s="27">
        <f t="shared" si="34"/>
        <v>-5.5501530007594849E-3</v>
      </c>
    </row>
    <row r="2058" spans="1:3">
      <c r="A2058" s="99">
        <v>39212</v>
      </c>
      <c r="B2058" s="7">
        <v>6585</v>
      </c>
      <c r="C2058" s="27">
        <f t="shared" si="34"/>
        <v>-9.5217223579027281E-3</v>
      </c>
    </row>
    <row r="2059" spans="1:3">
      <c r="A2059" s="99">
        <v>39211</v>
      </c>
      <c r="B2059" s="7">
        <v>6478</v>
      </c>
      <c r="C2059" s="27">
        <f t="shared" si="34"/>
        <v>-1.6382514446106763E-2</v>
      </c>
    </row>
    <row r="2060" spans="1:3">
      <c r="A2060" s="99">
        <v>39210</v>
      </c>
      <c r="B2060" s="7">
        <v>6395</v>
      </c>
      <c r="C2060" s="27">
        <f t="shared" si="34"/>
        <v>-1.2895385718331593E-2</v>
      </c>
    </row>
    <row r="2061" spans="1:3">
      <c r="A2061" s="99">
        <v>39206</v>
      </c>
      <c r="B2061" s="7">
        <v>6321</v>
      </c>
      <c r="C2061" s="27">
        <f t="shared" si="34"/>
        <v>-1.1639011540644395E-2</v>
      </c>
    </row>
    <row r="2062" spans="1:3">
      <c r="A2062" s="99">
        <v>39205</v>
      </c>
      <c r="B2062" s="7">
        <v>6276</v>
      </c>
      <c r="C2062" s="27">
        <f t="shared" si="34"/>
        <v>-7.1445886193755607E-3</v>
      </c>
    </row>
    <row r="2063" spans="1:3">
      <c r="A2063" s="99">
        <v>39204</v>
      </c>
      <c r="B2063" s="7">
        <v>6262</v>
      </c>
      <c r="C2063" s="27">
        <f t="shared" si="34"/>
        <v>-2.2332119665721848E-3</v>
      </c>
    </row>
    <row r="2064" spans="1:3">
      <c r="A2064" s="99">
        <v>39203</v>
      </c>
      <c r="B2064" s="7">
        <v>6255</v>
      </c>
      <c r="C2064" s="27">
        <f t="shared" si="34"/>
        <v>-1.1184789853394676E-3</v>
      </c>
    </row>
    <row r="2065" spans="1:3">
      <c r="A2065" s="99">
        <v>39202</v>
      </c>
      <c r="B2065" s="7">
        <v>6248</v>
      </c>
      <c r="C2065" s="27">
        <f t="shared" si="34"/>
        <v>-1.1197313814896065E-3</v>
      </c>
    </row>
    <row r="2066" spans="1:3">
      <c r="A2066" s="99">
        <v>39199</v>
      </c>
      <c r="B2066" s="7">
        <v>6230</v>
      </c>
      <c r="C2066" s="27">
        <f t="shared" si="34"/>
        <v>-2.8850797380231027E-3</v>
      </c>
    </row>
    <row r="2067" spans="1:3">
      <c r="A2067" s="99">
        <v>39198</v>
      </c>
      <c r="B2067" s="7">
        <v>6192</v>
      </c>
      <c r="C2067" s="27">
        <f t="shared" si="34"/>
        <v>-6.1181965119357379E-3</v>
      </c>
    </row>
    <row r="2068" spans="1:3">
      <c r="A2068" s="99">
        <v>39197</v>
      </c>
      <c r="B2068" s="7">
        <v>6122</v>
      </c>
      <c r="C2068" s="27">
        <f t="shared" si="34"/>
        <v>-1.1369295764205211E-2</v>
      </c>
    </row>
    <row r="2069" spans="1:3">
      <c r="A2069" s="99">
        <v>39196</v>
      </c>
      <c r="B2069" s="7">
        <v>6029</v>
      </c>
      <c r="C2069" s="27">
        <f t="shared" si="34"/>
        <v>-1.5307681015952299E-2</v>
      </c>
    </row>
    <row r="2070" spans="1:3">
      <c r="A2070" s="99">
        <v>39195</v>
      </c>
      <c r="B2070" s="7">
        <v>5922</v>
      </c>
      <c r="C2070" s="27">
        <f t="shared" si="34"/>
        <v>-1.7906929827868984E-2</v>
      </c>
    </row>
    <row r="2071" spans="1:3">
      <c r="A2071" s="99">
        <v>39192</v>
      </c>
      <c r="B2071" s="7">
        <v>5850</v>
      </c>
      <c r="C2071" s="27">
        <f t="shared" si="34"/>
        <v>-1.2232568435634408E-2</v>
      </c>
    </row>
    <row r="2072" spans="1:3">
      <c r="A2072" s="99">
        <v>39191</v>
      </c>
      <c r="B2072" s="7">
        <v>5782</v>
      </c>
      <c r="C2072" s="27">
        <f t="shared" si="34"/>
        <v>-1.1692017649610788E-2</v>
      </c>
    </row>
    <row r="2073" spans="1:3">
      <c r="A2073" s="99">
        <v>39190</v>
      </c>
      <c r="B2073" s="7">
        <v>5700</v>
      </c>
      <c r="C2073" s="27">
        <f t="shared" si="34"/>
        <v>-1.4283468753649839E-2</v>
      </c>
    </row>
    <row r="2074" spans="1:3">
      <c r="A2074" s="99">
        <v>39189</v>
      </c>
      <c r="B2074" s="7">
        <v>5601</v>
      </c>
      <c r="C2074" s="27">
        <f t="shared" si="34"/>
        <v>-1.7521021612809225E-2</v>
      </c>
    </row>
    <row r="2075" spans="1:3">
      <c r="A2075" s="99">
        <v>39188</v>
      </c>
      <c r="B2075" s="7">
        <v>5562</v>
      </c>
      <c r="C2075" s="27">
        <f t="shared" si="34"/>
        <v>-6.987397415922198E-3</v>
      </c>
    </row>
    <row r="2076" spans="1:3">
      <c r="A2076" s="99">
        <v>39185</v>
      </c>
      <c r="B2076" s="7">
        <v>5553</v>
      </c>
      <c r="C2076" s="27">
        <f t="shared" si="34"/>
        <v>-1.6194335523029939E-3</v>
      </c>
    </row>
    <row r="2077" spans="1:3">
      <c r="A2077" s="99">
        <v>39184</v>
      </c>
      <c r="B2077" s="7">
        <v>5546</v>
      </c>
      <c r="C2077" s="27">
        <f t="shared" si="34"/>
        <v>-1.2613750658838148E-3</v>
      </c>
    </row>
    <row r="2078" spans="1:3">
      <c r="A2078" s="99">
        <v>39183</v>
      </c>
      <c r="B2078" s="7">
        <v>5556</v>
      </c>
      <c r="C2078" s="27">
        <f t="shared" si="34"/>
        <v>1.8014776985110044E-3</v>
      </c>
    </row>
    <row r="2079" spans="1:3">
      <c r="A2079" s="99">
        <v>39182</v>
      </c>
      <c r="B2079" s="7">
        <v>5552</v>
      </c>
      <c r="C2079" s="27">
        <f t="shared" si="34"/>
        <v>-7.2020168759392154E-4</v>
      </c>
    </row>
    <row r="2080" spans="1:3">
      <c r="A2080" s="99">
        <v>39177</v>
      </c>
      <c r="B2080" s="7">
        <v>5532</v>
      </c>
      <c r="C2080" s="27">
        <f t="shared" si="34"/>
        <v>-3.608809401991609E-3</v>
      </c>
    </row>
    <row r="2081" spans="1:3">
      <c r="A2081" s="99">
        <v>39176</v>
      </c>
      <c r="B2081" s="7">
        <v>5487</v>
      </c>
      <c r="C2081" s="27">
        <f t="shared" si="34"/>
        <v>-8.1677557256734073E-3</v>
      </c>
    </row>
    <row r="2082" spans="1:3">
      <c r="A2082" s="99">
        <v>39175</v>
      </c>
      <c r="B2082" s="7">
        <v>5439</v>
      </c>
      <c r="C2082" s="27">
        <f t="shared" si="34"/>
        <v>-8.786437636014683E-3</v>
      </c>
    </row>
    <row r="2083" spans="1:3">
      <c r="A2083" s="99">
        <v>39174</v>
      </c>
      <c r="B2083" s="7">
        <v>5417</v>
      </c>
      <c r="C2083" s="27">
        <f t="shared" si="34"/>
        <v>-4.0530637650618437E-3</v>
      </c>
    </row>
    <row r="2084" spans="1:3">
      <c r="A2084" s="99">
        <v>39171</v>
      </c>
      <c r="B2084" s="7">
        <v>5388</v>
      </c>
      <c r="C2084" s="27">
        <f t="shared" si="34"/>
        <v>-5.3678981276442331E-3</v>
      </c>
    </row>
    <row r="2085" spans="1:3">
      <c r="A2085" s="99">
        <v>39170</v>
      </c>
      <c r="B2085" s="7">
        <v>5355</v>
      </c>
      <c r="C2085" s="27">
        <f t="shared" si="34"/>
        <v>-6.1435546484054629E-3</v>
      </c>
    </row>
    <row r="2086" spans="1:3">
      <c r="A2086" s="99">
        <v>39169</v>
      </c>
      <c r="B2086" s="7">
        <v>5356</v>
      </c>
      <c r="C2086" s="27">
        <f t="shared" si="34"/>
        <v>1.8672392921398226E-4</v>
      </c>
    </row>
    <row r="2087" spans="1:3">
      <c r="A2087" s="99">
        <v>39168</v>
      </c>
      <c r="B2087" s="7">
        <v>5364</v>
      </c>
      <c r="C2087" s="27">
        <f t="shared" si="34"/>
        <v>1.4925375905060505E-3</v>
      </c>
    </row>
    <row r="2088" spans="1:3">
      <c r="A2088" s="99">
        <v>39167</v>
      </c>
      <c r="B2088" s="7">
        <v>5357</v>
      </c>
      <c r="C2088" s="27">
        <f t="shared" si="34"/>
        <v>-1.3058485206087905E-3</v>
      </c>
    </row>
    <row r="2089" spans="1:3">
      <c r="A2089" s="99">
        <v>39164</v>
      </c>
      <c r="B2089" s="7">
        <v>5330</v>
      </c>
      <c r="C2089" s="27">
        <f t="shared" si="34"/>
        <v>-5.0528787210700997E-3</v>
      </c>
    </row>
    <row r="2090" spans="1:3">
      <c r="A2090" s="99">
        <v>39163</v>
      </c>
      <c r="B2090" s="7">
        <v>5275</v>
      </c>
      <c r="C2090" s="27">
        <f t="shared" si="34"/>
        <v>-1.0372558815622936E-2</v>
      </c>
    </row>
    <row r="2091" spans="1:3">
      <c r="A2091" s="99">
        <v>39162</v>
      </c>
      <c r="B2091" s="7">
        <v>5226</v>
      </c>
      <c r="C2091" s="27">
        <f t="shared" si="34"/>
        <v>-9.3325122637094773E-3</v>
      </c>
    </row>
    <row r="2092" spans="1:3">
      <c r="A2092" s="99">
        <v>39161</v>
      </c>
      <c r="B2092" s="7">
        <v>5172</v>
      </c>
      <c r="C2092" s="27">
        <f t="shared" si="34"/>
        <v>-1.038670618880972E-2</v>
      </c>
    </row>
    <row r="2093" spans="1:3">
      <c r="A2093" s="99">
        <v>39160</v>
      </c>
      <c r="B2093" s="7">
        <v>5123</v>
      </c>
      <c r="C2093" s="27">
        <f t="shared" si="34"/>
        <v>-9.5192559525457687E-3</v>
      </c>
    </row>
    <row r="2094" spans="1:3">
      <c r="A2094" s="99">
        <v>39157</v>
      </c>
      <c r="B2094" s="7">
        <v>5086</v>
      </c>
      <c r="C2094" s="27">
        <f t="shared" si="34"/>
        <v>-7.2485379571373409E-3</v>
      </c>
    </row>
    <row r="2095" spans="1:3">
      <c r="A2095" s="99">
        <v>39156</v>
      </c>
      <c r="B2095" s="7">
        <v>5071</v>
      </c>
      <c r="C2095" s="27">
        <f t="shared" si="34"/>
        <v>-2.9536301870459122E-3</v>
      </c>
    </row>
    <row r="2096" spans="1:3">
      <c r="A2096" s="99">
        <v>39155</v>
      </c>
      <c r="B2096" s="7">
        <v>5077</v>
      </c>
      <c r="C2096" s="27">
        <f t="shared" si="34"/>
        <v>1.1824991523753674E-3</v>
      </c>
    </row>
    <row r="2097" spans="1:3">
      <c r="A2097" s="99">
        <v>39154</v>
      </c>
      <c r="B2097" s="7">
        <v>5069</v>
      </c>
      <c r="C2097" s="27">
        <f t="shared" si="34"/>
        <v>-1.5769764750449401E-3</v>
      </c>
    </row>
    <row r="2098" spans="1:3">
      <c r="A2098" s="99">
        <v>39153</v>
      </c>
      <c r="B2098" s="7">
        <v>5041</v>
      </c>
      <c r="C2098" s="27">
        <f t="shared" si="34"/>
        <v>-5.5390843897185132E-3</v>
      </c>
    </row>
    <row r="2099" spans="1:3">
      <c r="A2099" s="99">
        <v>39150</v>
      </c>
      <c r="B2099" s="7">
        <v>5000</v>
      </c>
      <c r="C2099" s="27">
        <f t="shared" si="34"/>
        <v>-8.1665626663934131E-3</v>
      </c>
    </row>
    <row r="2100" spans="1:3">
      <c r="A2100" s="99">
        <v>39149</v>
      </c>
      <c r="B2100" s="7">
        <v>4963</v>
      </c>
      <c r="C2100" s="27">
        <f t="shared" si="34"/>
        <v>-7.4275158287965843E-3</v>
      </c>
    </row>
    <row r="2101" spans="1:3">
      <c r="A2101" s="99">
        <v>39148</v>
      </c>
      <c r="B2101" s="7">
        <v>4937</v>
      </c>
      <c r="C2101" s="27">
        <f t="shared" si="34"/>
        <v>-5.252537328577972E-3</v>
      </c>
    </row>
    <row r="2102" spans="1:3">
      <c r="A2102" s="99">
        <v>39147</v>
      </c>
      <c r="B2102" s="7">
        <v>4921</v>
      </c>
      <c r="C2102" s="27">
        <f t="shared" si="34"/>
        <v>-3.2460973928846418E-3</v>
      </c>
    </row>
    <row r="2103" spans="1:3">
      <c r="A2103" s="99">
        <v>39146</v>
      </c>
      <c r="B2103" s="7">
        <v>4908</v>
      </c>
      <c r="C2103" s="27">
        <f t="shared" si="34"/>
        <v>-2.6452350351761247E-3</v>
      </c>
    </row>
    <row r="2104" spans="1:3">
      <c r="A2104" s="99">
        <v>39143</v>
      </c>
      <c r="B2104" s="7">
        <v>4872</v>
      </c>
      <c r="C2104" s="27">
        <f t="shared" si="34"/>
        <v>-7.3619964410690823E-3</v>
      </c>
    </row>
    <row r="2105" spans="1:3">
      <c r="A2105" s="99">
        <v>39142</v>
      </c>
      <c r="B2105" s="7">
        <v>4818</v>
      </c>
      <c r="C2105" s="27">
        <f t="shared" si="34"/>
        <v>-1.1145626214916292E-2</v>
      </c>
    </row>
    <row r="2106" spans="1:3">
      <c r="A2106" s="99">
        <v>39141</v>
      </c>
      <c r="B2106" s="7">
        <v>4765</v>
      </c>
      <c r="C2106" s="27">
        <f t="shared" si="34"/>
        <v>-1.1061367086514194E-2</v>
      </c>
    </row>
    <row r="2107" spans="1:3">
      <c r="A2107" s="99">
        <v>39140</v>
      </c>
      <c r="B2107" s="7">
        <v>4704</v>
      </c>
      <c r="C2107" s="27">
        <f t="shared" si="34"/>
        <v>-1.2884326509839611E-2</v>
      </c>
    </row>
    <row r="2108" spans="1:3">
      <c r="A2108" s="99">
        <v>39139</v>
      </c>
      <c r="B2108" s="7">
        <v>4609</v>
      </c>
      <c r="C2108" s="27">
        <f t="shared" si="34"/>
        <v>-2.0402296857954534E-2</v>
      </c>
    </row>
    <row r="2109" spans="1:3">
      <c r="A2109" s="99">
        <v>39136</v>
      </c>
      <c r="B2109" s="7">
        <v>4545</v>
      </c>
      <c r="C2109" s="27">
        <f t="shared" si="34"/>
        <v>-1.3983186108929072E-2</v>
      </c>
    </row>
    <row r="2110" spans="1:3">
      <c r="A2110" s="99">
        <v>39135</v>
      </c>
      <c r="B2110" s="7">
        <v>4456</v>
      </c>
      <c r="C2110" s="27">
        <f t="shared" si="34"/>
        <v>-1.9776225004459212E-2</v>
      </c>
    </row>
    <row r="2111" spans="1:3">
      <c r="A2111" s="99">
        <v>39134</v>
      </c>
      <c r="B2111" s="7">
        <v>4399</v>
      </c>
      <c r="C2111" s="27">
        <f t="shared" si="34"/>
        <v>-1.2874260258400164E-2</v>
      </c>
    </row>
    <row r="2112" spans="1:3">
      <c r="A2112" s="99">
        <v>39133</v>
      </c>
      <c r="B2112" s="7">
        <v>4359</v>
      </c>
      <c r="C2112" s="27">
        <f t="shared" si="34"/>
        <v>-9.1345691103271801E-3</v>
      </c>
    </row>
    <row r="2113" spans="1:3">
      <c r="A2113" s="99">
        <v>39132</v>
      </c>
      <c r="B2113" s="7">
        <v>4355</v>
      </c>
      <c r="C2113" s="27">
        <f t="shared" si="34"/>
        <v>-9.1806295178946385E-4</v>
      </c>
    </row>
    <row r="2114" spans="1:3">
      <c r="A2114" s="99">
        <v>39129</v>
      </c>
      <c r="B2114" s="7">
        <v>4355</v>
      </c>
      <c r="C2114" s="27">
        <f t="shared" si="34"/>
        <v>0</v>
      </c>
    </row>
    <row r="2115" spans="1:3">
      <c r="A2115" s="99">
        <v>39128</v>
      </c>
      <c r="B2115" s="7">
        <v>4352</v>
      </c>
      <c r="C2115" s="27">
        <f t="shared" si="34"/>
        <v>-6.8910075082457916E-4</v>
      </c>
    </row>
    <row r="2116" spans="1:3">
      <c r="A2116" s="99">
        <v>39127</v>
      </c>
      <c r="B2116" s="7">
        <v>4366</v>
      </c>
      <c r="C2116" s="27">
        <f t="shared" si="34"/>
        <v>3.2117485741106097E-3</v>
      </c>
    </row>
    <row r="2117" spans="1:3">
      <c r="A2117" s="99">
        <v>39126</v>
      </c>
      <c r="B2117" s="7">
        <v>4360</v>
      </c>
      <c r="C2117" s="27">
        <f t="shared" ref="C2117:C2180" si="35">LN(B2117/B2116)</f>
        <v>-1.3752007668091494E-3</v>
      </c>
    </row>
    <row r="2118" spans="1:3">
      <c r="A2118" s="99">
        <v>39125</v>
      </c>
      <c r="B2118" s="7">
        <v>4348</v>
      </c>
      <c r="C2118" s="27">
        <f t="shared" si="35"/>
        <v>-2.756088101979969E-3</v>
      </c>
    </row>
    <row r="2119" spans="1:3">
      <c r="A2119" s="99">
        <v>39122</v>
      </c>
      <c r="B2119" s="7">
        <v>4328</v>
      </c>
      <c r="C2119" s="27">
        <f t="shared" si="35"/>
        <v>-4.6104277147826092E-3</v>
      </c>
    </row>
    <row r="2120" spans="1:3">
      <c r="A2120" s="99">
        <v>39121</v>
      </c>
      <c r="B2120" s="7">
        <v>4323</v>
      </c>
      <c r="C2120" s="27">
        <f t="shared" si="35"/>
        <v>-1.1559358586856572E-3</v>
      </c>
    </row>
    <row r="2121" spans="1:3">
      <c r="A2121" s="99">
        <v>39120</v>
      </c>
      <c r="B2121" s="7">
        <v>4313</v>
      </c>
      <c r="C2121" s="27">
        <f t="shared" si="35"/>
        <v>-2.315888019788645E-3</v>
      </c>
    </row>
    <row r="2122" spans="1:3">
      <c r="A2122" s="99">
        <v>39119</v>
      </c>
      <c r="B2122" s="7">
        <v>4291</v>
      </c>
      <c r="C2122" s="27">
        <f t="shared" si="35"/>
        <v>-5.1139116563184289E-3</v>
      </c>
    </row>
    <row r="2123" spans="1:3">
      <c r="A2123" s="99">
        <v>39118</v>
      </c>
      <c r="B2123" s="7">
        <v>4265</v>
      </c>
      <c r="C2123" s="27">
        <f t="shared" si="35"/>
        <v>-6.0776250657452284E-3</v>
      </c>
    </row>
    <row r="2124" spans="1:3">
      <c r="A2124" s="99">
        <v>39115</v>
      </c>
      <c r="B2124" s="7">
        <v>4243</v>
      </c>
      <c r="C2124" s="27">
        <f t="shared" si="35"/>
        <v>-5.1716147234546483E-3</v>
      </c>
    </row>
    <row r="2125" spans="1:3">
      <c r="A2125" s="99">
        <v>39114</v>
      </c>
      <c r="B2125" s="7">
        <v>4219</v>
      </c>
      <c r="C2125" s="27">
        <f t="shared" si="35"/>
        <v>-5.6724330779861446E-3</v>
      </c>
    </row>
    <row r="2126" spans="1:3">
      <c r="A2126" s="99">
        <v>39113</v>
      </c>
      <c r="B2126" s="7">
        <v>4225</v>
      </c>
      <c r="C2126" s="27">
        <f t="shared" si="35"/>
        <v>1.4211276669355392E-3</v>
      </c>
    </row>
    <row r="2127" spans="1:3">
      <c r="A2127" s="99">
        <v>39112</v>
      </c>
      <c r="B2127" s="7">
        <v>4287</v>
      </c>
      <c r="C2127" s="27">
        <f t="shared" si="35"/>
        <v>1.4567926806702845E-2</v>
      </c>
    </row>
    <row r="2128" spans="1:3">
      <c r="A2128" s="99">
        <v>39111</v>
      </c>
      <c r="B2128" s="7">
        <v>4343</v>
      </c>
      <c r="C2128" s="27">
        <f t="shared" si="35"/>
        <v>1.2978165936844786E-2</v>
      </c>
    </row>
    <row r="2129" spans="1:3">
      <c r="A2129" s="99">
        <v>39108</v>
      </c>
      <c r="B2129" s="7">
        <v>4367</v>
      </c>
      <c r="C2129" s="27">
        <f t="shared" si="35"/>
        <v>5.5109209507391644E-3</v>
      </c>
    </row>
    <row r="2130" spans="1:3">
      <c r="A2130" s="99">
        <v>39107</v>
      </c>
      <c r="B2130" s="7">
        <v>4385</v>
      </c>
      <c r="C2130" s="27">
        <f t="shared" si="35"/>
        <v>4.1133513207225261E-3</v>
      </c>
    </row>
    <row r="2131" spans="1:3">
      <c r="A2131" s="99">
        <v>39106</v>
      </c>
      <c r="B2131" s="7">
        <v>4381</v>
      </c>
      <c r="C2131" s="27">
        <f t="shared" si="35"/>
        <v>-9.1261699238498483E-4</v>
      </c>
    </row>
    <row r="2132" spans="1:3">
      <c r="A2132" s="99">
        <v>39105</v>
      </c>
      <c r="B2132" s="7">
        <v>4360</v>
      </c>
      <c r="C2132" s="27">
        <f t="shared" si="35"/>
        <v>-4.8049514708184094E-3</v>
      </c>
    </row>
    <row r="2133" spans="1:3">
      <c r="A2133" s="99">
        <v>39104</v>
      </c>
      <c r="B2133" s="7">
        <v>4340</v>
      </c>
      <c r="C2133" s="27">
        <f t="shared" si="35"/>
        <v>-4.5977092486294314E-3</v>
      </c>
    </row>
    <row r="2134" spans="1:3">
      <c r="A2134" s="99">
        <v>39101</v>
      </c>
      <c r="B2134" s="7">
        <v>4362</v>
      </c>
      <c r="C2134" s="27">
        <f t="shared" si="35"/>
        <v>5.0563196671238111E-3</v>
      </c>
    </row>
    <row r="2135" spans="1:3">
      <c r="A2135" s="99">
        <v>39100</v>
      </c>
      <c r="B2135" s="7">
        <v>4411</v>
      </c>
      <c r="C2135" s="27">
        <f t="shared" si="35"/>
        <v>1.117075334336533E-2</v>
      </c>
    </row>
    <row r="2136" spans="1:3">
      <c r="A2136" s="99">
        <v>39099</v>
      </c>
      <c r="B2136" s="7">
        <v>4481</v>
      </c>
      <c r="C2136" s="27">
        <f t="shared" si="35"/>
        <v>1.5744814681203395E-2</v>
      </c>
    </row>
    <row r="2137" spans="1:3">
      <c r="A2137" s="99">
        <v>39098</v>
      </c>
      <c r="B2137" s="7">
        <v>4555</v>
      </c>
      <c r="C2137" s="27">
        <f t="shared" si="35"/>
        <v>1.6379294907915724E-2</v>
      </c>
    </row>
    <row r="2138" spans="1:3">
      <c r="A2138" s="99">
        <v>39097</v>
      </c>
      <c r="B2138" s="7">
        <v>4629</v>
      </c>
      <c r="C2138" s="27">
        <f t="shared" si="35"/>
        <v>1.6115331337211835E-2</v>
      </c>
    </row>
    <row r="2139" spans="1:3">
      <c r="A2139" s="99">
        <v>39094</v>
      </c>
      <c r="B2139" s="7">
        <v>4642</v>
      </c>
      <c r="C2139" s="27">
        <f t="shared" si="35"/>
        <v>2.8044458031118019E-3</v>
      </c>
    </row>
    <row r="2140" spans="1:3">
      <c r="A2140" s="99">
        <v>39093</v>
      </c>
      <c r="B2140" s="7">
        <v>4647</v>
      </c>
      <c r="C2140" s="27">
        <f t="shared" si="35"/>
        <v>1.0765422505960701E-3</v>
      </c>
    </row>
    <row r="2141" spans="1:3">
      <c r="A2141" s="99">
        <v>39092</v>
      </c>
      <c r="B2141" s="7">
        <v>4640</v>
      </c>
      <c r="C2141" s="27">
        <f t="shared" si="35"/>
        <v>-1.5074838646773625E-3</v>
      </c>
    </row>
    <row r="2142" spans="1:3">
      <c r="A2142" s="99">
        <v>39091</v>
      </c>
      <c r="B2142" s="7">
        <v>4617</v>
      </c>
      <c r="C2142" s="27">
        <f t="shared" si="35"/>
        <v>-4.9692227133120489E-3</v>
      </c>
    </row>
    <row r="2143" spans="1:3">
      <c r="A2143" s="99">
        <v>39090</v>
      </c>
      <c r="B2143" s="7">
        <v>4579</v>
      </c>
      <c r="C2143" s="27">
        <f t="shared" si="35"/>
        <v>-8.2645098498934245E-3</v>
      </c>
    </row>
    <row r="2144" spans="1:3">
      <c r="A2144" s="99">
        <v>39087</v>
      </c>
      <c r="B2144" s="7">
        <v>4539</v>
      </c>
      <c r="C2144" s="27">
        <f t="shared" si="35"/>
        <v>-8.773910200629809E-3</v>
      </c>
    </row>
    <row r="2145" spans="1:3">
      <c r="A2145" s="99">
        <v>39086</v>
      </c>
      <c r="B2145" s="7">
        <v>4494</v>
      </c>
      <c r="C2145" s="27">
        <f t="shared" si="35"/>
        <v>-9.9635497111911098E-3</v>
      </c>
    </row>
    <row r="2146" spans="1:3">
      <c r="A2146" s="99">
        <v>39085</v>
      </c>
      <c r="B2146" s="7">
        <v>4452</v>
      </c>
      <c r="C2146" s="27">
        <f t="shared" si="35"/>
        <v>-9.3897403498390316E-3</v>
      </c>
    </row>
    <row r="2147" spans="1:3">
      <c r="A2147" s="99">
        <v>39084</v>
      </c>
      <c r="B2147" s="7">
        <v>4421</v>
      </c>
      <c r="C2147" s="27">
        <f t="shared" si="35"/>
        <v>-6.9875185691922826E-3</v>
      </c>
    </row>
    <row r="2148" spans="1:3">
      <c r="A2148" s="99">
        <v>39073</v>
      </c>
      <c r="B2148" s="7">
        <v>4397</v>
      </c>
      <c r="C2148" s="27">
        <f t="shared" si="35"/>
        <v>-5.4434246454331241E-3</v>
      </c>
    </row>
    <row r="2149" spans="1:3">
      <c r="A2149" s="99">
        <v>39072</v>
      </c>
      <c r="B2149" s="7">
        <v>4362</v>
      </c>
      <c r="C2149" s="27">
        <f t="shared" si="35"/>
        <v>-7.9918224192357511E-3</v>
      </c>
    </row>
    <row r="2150" spans="1:3">
      <c r="A2150" s="99">
        <v>39071</v>
      </c>
      <c r="B2150" s="7">
        <v>4336</v>
      </c>
      <c r="C2150" s="27">
        <f t="shared" si="35"/>
        <v>-5.9784036420922025E-3</v>
      </c>
    </row>
    <row r="2151" spans="1:3">
      <c r="A2151" s="99">
        <v>39070</v>
      </c>
      <c r="B2151" s="7">
        <v>4330</v>
      </c>
      <c r="C2151" s="27">
        <f t="shared" si="35"/>
        <v>-1.3847221229466161E-3</v>
      </c>
    </row>
    <row r="2152" spans="1:3">
      <c r="A2152" s="99">
        <v>39069</v>
      </c>
      <c r="B2152" s="7">
        <v>4324</v>
      </c>
      <c r="C2152" s="27">
        <f t="shared" si="35"/>
        <v>-1.3866422374366146E-3</v>
      </c>
    </row>
    <row r="2153" spans="1:3">
      <c r="A2153" s="99">
        <v>39066</v>
      </c>
      <c r="B2153" s="7">
        <v>4318</v>
      </c>
      <c r="C2153" s="27">
        <f t="shared" si="35"/>
        <v>-1.3885676843462091E-3</v>
      </c>
    </row>
    <row r="2154" spans="1:3">
      <c r="A2154" s="99">
        <v>39065</v>
      </c>
      <c r="B2154" s="7">
        <v>4307</v>
      </c>
      <c r="C2154" s="27">
        <f t="shared" si="35"/>
        <v>-2.5507260206421179E-3</v>
      </c>
    </row>
    <row r="2155" spans="1:3">
      <c r="A2155" s="99">
        <v>39064</v>
      </c>
      <c r="B2155" s="7">
        <v>4294</v>
      </c>
      <c r="C2155" s="27">
        <f t="shared" si="35"/>
        <v>-3.0229066153842125E-3</v>
      </c>
    </row>
    <row r="2156" spans="1:3">
      <c r="A2156" s="99">
        <v>39063</v>
      </c>
      <c r="B2156" s="7">
        <v>4270</v>
      </c>
      <c r="C2156" s="27">
        <f t="shared" si="35"/>
        <v>-5.6048722160561264E-3</v>
      </c>
    </row>
    <row r="2157" spans="1:3">
      <c r="A2157" s="99">
        <v>39062</v>
      </c>
      <c r="B2157" s="7">
        <v>4275</v>
      </c>
      <c r="C2157" s="27">
        <f t="shared" si="35"/>
        <v>1.1702751481902445E-3</v>
      </c>
    </row>
    <row r="2158" spans="1:3">
      <c r="A2158" s="99">
        <v>39059</v>
      </c>
      <c r="B2158" s="7">
        <v>4294</v>
      </c>
      <c r="C2158" s="27">
        <f t="shared" si="35"/>
        <v>4.4345970678657748E-3</v>
      </c>
    </row>
    <row r="2159" spans="1:3">
      <c r="A2159" s="99">
        <v>39058</v>
      </c>
      <c r="B2159" s="7">
        <v>4323</v>
      </c>
      <c r="C2159" s="27">
        <f t="shared" si="35"/>
        <v>6.7309062289053765E-3</v>
      </c>
    </row>
    <row r="2160" spans="1:3">
      <c r="A2160" s="99">
        <v>39057</v>
      </c>
      <c r="B2160" s="7">
        <v>4367</v>
      </c>
      <c r="C2160" s="27">
        <f t="shared" si="35"/>
        <v>1.0126668817929268E-2</v>
      </c>
    </row>
    <row r="2161" spans="1:3">
      <c r="A2161" s="99">
        <v>39056</v>
      </c>
      <c r="B2161" s="7">
        <v>4407</v>
      </c>
      <c r="C2161" s="27">
        <f t="shared" si="35"/>
        <v>9.1179113564260426E-3</v>
      </c>
    </row>
    <row r="2162" spans="1:3">
      <c r="A2162" s="99">
        <v>39055</v>
      </c>
      <c r="B2162" s="7">
        <v>4400</v>
      </c>
      <c r="C2162" s="27">
        <f t="shared" si="35"/>
        <v>-1.5896449356344192E-3</v>
      </c>
    </row>
    <row r="2163" spans="1:3">
      <c r="A2163" s="99">
        <v>39052</v>
      </c>
      <c r="B2163" s="7">
        <v>4369</v>
      </c>
      <c r="C2163" s="27">
        <f t="shared" si="35"/>
        <v>-7.0703909549166841E-3</v>
      </c>
    </row>
    <row r="2164" spans="1:3">
      <c r="A2164" s="99">
        <v>39051</v>
      </c>
      <c r="B2164" s="7">
        <v>4336</v>
      </c>
      <c r="C2164" s="27">
        <f t="shared" si="35"/>
        <v>-7.5818858319537134E-3</v>
      </c>
    </row>
    <row r="2165" spans="1:3">
      <c r="A2165" s="99">
        <v>39050</v>
      </c>
      <c r="B2165" s="7">
        <v>4298</v>
      </c>
      <c r="C2165" s="27">
        <f t="shared" si="35"/>
        <v>-8.8024659170263895E-3</v>
      </c>
    </row>
    <row r="2166" spans="1:3">
      <c r="A2166" s="99">
        <v>39049</v>
      </c>
      <c r="B2166" s="7">
        <v>4255</v>
      </c>
      <c r="C2166" s="27">
        <f t="shared" si="35"/>
        <v>-1.0055036194981215E-2</v>
      </c>
    </row>
    <row r="2167" spans="1:3">
      <c r="A2167" s="99">
        <v>39048</v>
      </c>
      <c r="B2167" s="7">
        <v>4208</v>
      </c>
      <c r="C2167" s="27">
        <f t="shared" si="35"/>
        <v>-1.110728658992869E-2</v>
      </c>
    </row>
    <row r="2168" spans="1:3">
      <c r="A2168" s="99">
        <v>39045</v>
      </c>
      <c r="B2168" s="7">
        <v>4185</v>
      </c>
      <c r="C2168" s="27">
        <f t="shared" si="35"/>
        <v>-5.4807714939700504E-3</v>
      </c>
    </row>
    <row r="2169" spans="1:3">
      <c r="A2169" s="99">
        <v>39044</v>
      </c>
      <c r="B2169" s="7">
        <v>4163</v>
      </c>
      <c r="C2169" s="27">
        <f t="shared" si="35"/>
        <v>-5.2707357286002248E-3</v>
      </c>
    </row>
    <row r="2170" spans="1:3">
      <c r="A2170" s="99">
        <v>39043</v>
      </c>
      <c r="B2170" s="7">
        <v>4144</v>
      </c>
      <c r="C2170" s="27">
        <f t="shared" si="35"/>
        <v>-4.5744632556563997E-3</v>
      </c>
    </row>
    <row r="2171" spans="1:3">
      <c r="A2171" s="99">
        <v>39042</v>
      </c>
      <c r="B2171" s="7">
        <v>4138</v>
      </c>
      <c r="C2171" s="27">
        <f t="shared" si="35"/>
        <v>-1.448925633830672E-3</v>
      </c>
    </row>
    <row r="2172" spans="1:3">
      <c r="A2172" s="99">
        <v>39041</v>
      </c>
      <c r="B2172" s="7">
        <v>4137</v>
      </c>
      <c r="C2172" s="27">
        <f t="shared" si="35"/>
        <v>-2.4169184407679445E-4</v>
      </c>
    </row>
    <row r="2173" spans="1:3">
      <c r="A2173" s="99">
        <v>39038</v>
      </c>
      <c r="B2173" s="7">
        <v>4129</v>
      </c>
      <c r="C2173" s="27">
        <f t="shared" si="35"/>
        <v>-1.9356405753212954E-3</v>
      </c>
    </row>
    <row r="2174" spans="1:3">
      <c r="A2174" s="99">
        <v>39037</v>
      </c>
      <c r="B2174" s="7">
        <v>4121</v>
      </c>
      <c r="C2174" s="27">
        <f t="shared" si="35"/>
        <v>-1.9393945472729207E-3</v>
      </c>
    </row>
    <row r="2175" spans="1:3">
      <c r="A2175" s="99">
        <v>39036</v>
      </c>
      <c r="B2175" s="7">
        <v>4134</v>
      </c>
      <c r="C2175" s="27">
        <f t="shared" si="35"/>
        <v>3.1496089028962013E-3</v>
      </c>
    </row>
    <row r="2176" spans="1:3">
      <c r="A2176" s="99">
        <v>39035</v>
      </c>
      <c r="B2176" s="7">
        <v>4153</v>
      </c>
      <c r="C2176" s="27">
        <f t="shared" si="35"/>
        <v>4.5855033890400436E-3</v>
      </c>
    </row>
    <row r="2177" spans="1:3">
      <c r="A2177" s="99">
        <v>39034</v>
      </c>
      <c r="B2177" s="7">
        <v>4180</v>
      </c>
      <c r="C2177" s="27">
        <f t="shared" si="35"/>
        <v>6.4802818880485072E-3</v>
      </c>
    </row>
    <row r="2178" spans="1:3">
      <c r="A2178" s="99">
        <v>39031</v>
      </c>
      <c r="B2178" s="7">
        <v>4210</v>
      </c>
      <c r="C2178" s="27">
        <f t="shared" si="35"/>
        <v>7.1514011576250865E-3</v>
      </c>
    </row>
    <row r="2179" spans="1:3">
      <c r="A2179" s="99">
        <v>39030</v>
      </c>
      <c r="B2179" s="7">
        <v>4245</v>
      </c>
      <c r="C2179" s="27">
        <f t="shared" si="35"/>
        <v>8.2791720690205059E-3</v>
      </c>
    </row>
    <row r="2180" spans="1:3">
      <c r="A2180" s="99">
        <v>39029</v>
      </c>
      <c r="B2180" s="7">
        <v>4256</v>
      </c>
      <c r="C2180" s="27">
        <f t="shared" si="35"/>
        <v>2.5879322760325512E-3</v>
      </c>
    </row>
    <row r="2181" spans="1:3">
      <c r="A2181" s="99">
        <v>39028</v>
      </c>
      <c r="B2181" s="7">
        <v>4242</v>
      </c>
      <c r="C2181" s="27">
        <f t="shared" ref="C2181:C2244" si="36">LN(B2181/B2180)</f>
        <v>-3.2948958968525379E-3</v>
      </c>
    </row>
    <row r="2182" spans="1:3">
      <c r="A2182" s="99">
        <v>39027</v>
      </c>
      <c r="B2182" s="7">
        <v>4214</v>
      </c>
      <c r="C2182" s="27">
        <f t="shared" si="36"/>
        <v>-6.6225407604933824E-3</v>
      </c>
    </row>
    <row r="2183" spans="1:3">
      <c r="A2183" s="99">
        <v>39024</v>
      </c>
      <c r="B2183" s="7">
        <v>4188</v>
      </c>
      <c r="C2183" s="27">
        <f t="shared" si="36"/>
        <v>-6.1890223737069107E-3</v>
      </c>
    </row>
    <row r="2184" spans="1:3">
      <c r="A2184" s="99">
        <v>39023</v>
      </c>
      <c r="B2184" s="7">
        <v>4146</v>
      </c>
      <c r="C2184" s="27">
        <f t="shared" si="36"/>
        <v>-1.0079278994702555E-2</v>
      </c>
    </row>
    <row r="2185" spans="1:3">
      <c r="A2185" s="99">
        <v>39022</v>
      </c>
      <c r="B2185" s="7">
        <v>4100</v>
      </c>
      <c r="C2185" s="27">
        <f t="shared" si="36"/>
        <v>-1.1157040303325694E-2</v>
      </c>
    </row>
    <row r="2186" spans="1:3">
      <c r="A2186" s="99">
        <v>39021</v>
      </c>
      <c r="B2186" s="7">
        <v>4037</v>
      </c>
      <c r="C2186" s="27">
        <f t="shared" si="36"/>
        <v>-1.548513183945837E-2</v>
      </c>
    </row>
    <row r="2187" spans="1:3">
      <c r="A2187" s="99">
        <v>39020</v>
      </c>
      <c r="B2187" s="7">
        <v>4006</v>
      </c>
      <c r="C2187" s="27">
        <f t="shared" si="36"/>
        <v>-7.708604627177245E-3</v>
      </c>
    </row>
    <row r="2188" spans="1:3">
      <c r="A2188" s="99">
        <v>39017</v>
      </c>
      <c r="B2188" s="7">
        <v>3982</v>
      </c>
      <c r="C2188" s="27">
        <f t="shared" si="36"/>
        <v>-6.0090316016220046E-3</v>
      </c>
    </row>
    <row r="2189" spans="1:3">
      <c r="A2189" s="99">
        <v>39016</v>
      </c>
      <c r="B2189" s="7">
        <v>3955</v>
      </c>
      <c r="C2189" s="27">
        <f t="shared" si="36"/>
        <v>-6.8036044223872992E-3</v>
      </c>
    </row>
    <row r="2190" spans="1:3">
      <c r="A2190" s="99">
        <v>39015</v>
      </c>
      <c r="B2190" s="7">
        <v>3960</v>
      </c>
      <c r="C2190" s="27">
        <f t="shared" si="36"/>
        <v>1.2634240467719201E-3</v>
      </c>
    </row>
    <row r="2191" spans="1:3">
      <c r="A2191" s="99">
        <v>39014</v>
      </c>
      <c r="B2191" s="7">
        <v>3978</v>
      </c>
      <c r="C2191" s="27">
        <f t="shared" si="36"/>
        <v>4.5351551653913628E-3</v>
      </c>
    </row>
    <row r="2192" spans="1:3">
      <c r="A2192" s="99">
        <v>39013</v>
      </c>
      <c r="B2192" s="7">
        <v>3996</v>
      </c>
      <c r="C2192" s="27">
        <f t="shared" si="36"/>
        <v>4.514680354526613E-3</v>
      </c>
    </row>
    <row r="2193" spans="1:3">
      <c r="A2193" s="99">
        <v>39010</v>
      </c>
      <c r="B2193" s="7">
        <v>4017</v>
      </c>
      <c r="C2193" s="27">
        <f t="shared" si="36"/>
        <v>5.2414945908379708E-3</v>
      </c>
    </row>
    <row r="2194" spans="1:3">
      <c r="A2194" s="99">
        <v>39009</v>
      </c>
      <c r="B2194" s="7">
        <v>4053</v>
      </c>
      <c r="C2194" s="27">
        <f t="shared" si="36"/>
        <v>8.9219922690263291E-3</v>
      </c>
    </row>
    <row r="2195" spans="1:3">
      <c r="A2195" s="99">
        <v>39008</v>
      </c>
      <c r="B2195" s="7">
        <v>4109</v>
      </c>
      <c r="C2195" s="27">
        <f t="shared" si="36"/>
        <v>1.372234225510118E-2</v>
      </c>
    </row>
    <row r="2196" spans="1:3">
      <c r="A2196" s="99">
        <v>39007</v>
      </c>
      <c r="B2196" s="7">
        <v>4159</v>
      </c>
      <c r="C2196" s="27">
        <f t="shared" si="36"/>
        <v>1.2094970859501989E-2</v>
      </c>
    </row>
    <row r="2197" spans="1:3">
      <c r="A2197" s="99">
        <v>39006</v>
      </c>
      <c r="B2197" s="7">
        <v>4182</v>
      </c>
      <c r="C2197" s="27">
        <f t="shared" si="36"/>
        <v>5.514940245667164E-3</v>
      </c>
    </row>
    <row r="2198" spans="1:3">
      <c r="A2198" s="99">
        <v>39003</v>
      </c>
      <c r="B2198" s="7">
        <v>4169</v>
      </c>
      <c r="C2198" s="27">
        <f t="shared" si="36"/>
        <v>-3.1134021077819413E-3</v>
      </c>
    </row>
    <row r="2199" spans="1:3">
      <c r="A2199" s="99">
        <v>39002</v>
      </c>
      <c r="B2199" s="7">
        <v>4126</v>
      </c>
      <c r="C2199" s="27">
        <f t="shared" si="36"/>
        <v>-1.0367784249599733E-2</v>
      </c>
    </row>
    <row r="2200" spans="1:3">
      <c r="A2200" s="99">
        <v>39001</v>
      </c>
      <c r="B2200" s="7">
        <v>4070</v>
      </c>
      <c r="C2200" s="27">
        <f t="shared" si="36"/>
        <v>-1.366541519455642E-2</v>
      </c>
    </row>
    <row r="2201" spans="1:3">
      <c r="A2201" s="99">
        <v>39000</v>
      </c>
      <c r="B2201" s="7">
        <v>4042</v>
      </c>
      <c r="C2201" s="27">
        <f t="shared" si="36"/>
        <v>-6.9033804730743433E-3</v>
      </c>
    </row>
    <row r="2202" spans="1:3">
      <c r="A2202" s="99">
        <v>38999</v>
      </c>
      <c r="B2202" s="7">
        <v>4015</v>
      </c>
      <c r="C2202" s="27">
        <f t="shared" si="36"/>
        <v>-6.7022715827043215E-3</v>
      </c>
    </row>
    <row r="2203" spans="1:3">
      <c r="A2203" s="99">
        <v>38996</v>
      </c>
      <c r="B2203" s="7">
        <v>3964</v>
      </c>
      <c r="C2203" s="27">
        <f t="shared" si="36"/>
        <v>-1.2783730930983467E-2</v>
      </c>
    </row>
    <row r="2204" spans="1:3">
      <c r="A2204" s="99">
        <v>38995</v>
      </c>
      <c r="B2204" s="7">
        <v>3931</v>
      </c>
      <c r="C2204" s="27">
        <f t="shared" si="36"/>
        <v>-8.3597700280182326E-3</v>
      </c>
    </row>
    <row r="2205" spans="1:3">
      <c r="A2205" s="99">
        <v>38994</v>
      </c>
      <c r="B2205" s="7">
        <v>3941</v>
      </c>
      <c r="C2205" s="27">
        <f t="shared" si="36"/>
        <v>2.54065177314327E-3</v>
      </c>
    </row>
    <row r="2206" spans="1:3">
      <c r="A2206" s="99">
        <v>38993</v>
      </c>
      <c r="B2206" s="7">
        <v>3960</v>
      </c>
      <c r="C2206" s="27">
        <f t="shared" si="36"/>
        <v>4.8095270535225103E-3</v>
      </c>
    </row>
    <row r="2207" spans="1:3">
      <c r="A2207" s="99">
        <v>38992</v>
      </c>
      <c r="B2207" s="7">
        <v>3956</v>
      </c>
      <c r="C2207" s="27">
        <f t="shared" si="36"/>
        <v>-1.0106115059235032E-3</v>
      </c>
    </row>
    <row r="2208" spans="1:3">
      <c r="A2208" s="99">
        <v>38989</v>
      </c>
      <c r="B2208" s="7">
        <v>3944</v>
      </c>
      <c r="C2208" s="27">
        <f t="shared" si="36"/>
        <v>-3.037977020076698E-3</v>
      </c>
    </row>
    <row r="2209" spans="1:3">
      <c r="A2209" s="99">
        <v>38988</v>
      </c>
      <c r="B2209" s="7">
        <v>3911</v>
      </c>
      <c r="C2209" s="27">
        <f t="shared" si="36"/>
        <v>-8.4023409670119249E-3</v>
      </c>
    </row>
    <row r="2210" spans="1:3">
      <c r="A2210" s="99">
        <v>38987</v>
      </c>
      <c r="B2210" s="7">
        <v>3915</v>
      </c>
      <c r="C2210" s="27">
        <f t="shared" si="36"/>
        <v>1.0222336693893055E-3</v>
      </c>
    </row>
    <row r="2211" spans="1:3">
      <c r="A2211" s="99">
        <v>38986</v>
      </c>
      <c r="B2211" s="7">
        <v>3979</v>
      </c>
      <c r="C2211" s="27">
        <f t="shared" si="36"/>
        <v>1.6215202002025066E-2</v>
      </c>
    </row>
    <row r="2212" spans="1:3">
      <c r="A2212" s="99">
        <v>38985</v>
      </c>
      <c r="B2212" s="7">
        <v>4069</v>
      </c>
      <c r="C2212" s="27">
        <f t="shared" si="36"/>
        <v>2.2366737574761222E-2</v>
      </c>
    </row>
    <row r="2213" spans="1:3">
      <c r="A2213" s="99">
        <v>38982</v>
      </c>
      <c r="B2213" s="7">
        <v>4136</v>
      </c>
      <c r="C2213" s="27">
        <f t="shared" si="36"/>
        <v>1.6331868186575105E-2</v>
      </c>
    </row>
    <row r="2214" spans="1:3">
      <c r="A2214" s="99">
        <v>38981</v>
      </c>
      <c r="B2214" s="7">
        <v>4200</v>
      </c>
      <c r="C2214" s="27">
        <f t="shared" si="36"/>
        <v>1.5355388083194518E-2</v>
      </c>
    </row>
    <row r="2215" spans="1:3">
      <c r="A2215" s="99">
        <v>38980</v>
      </c>
      <c r="B2215" s="7">
        <v>4244</v>
      </c>
      <c r="C2215" s="27">
        <f t="shared" si="36"/>
        <v>1.0421695462414131E-2</v>
      </c>
    </row>
    <row r="2216" spans="1:3">
      <c r="A2216" s="99">
        <v>38979</v>
      </c>
      <c r="B2216" s="7">
        <v>4275</v>
      </c>
      <c r="C2216" s="27">
        <f t="shared" si="36"/>
        <v>7.2778816369868955E-3</v>
      </c>
    </row>
    <row r="2217" spans="1:3">
      <c r="A2217" s="99">
        <v>38978</v>
      </c>
      <c r="B2217" s="7">
        <v>4279</v>
      </c>
      <c r="C2217" s="27">
        <f t="shared" si="36"/>
        <v>9.3523504595626264E-4</v>
      </c>
    </row>
    <row r="2218" spans="1:3">
      <c r="A2218" s="99">
        <v>38975</v>
      </c>
      <c r="B2218" s="7">
        <v>4258</v>
      </c>
      <c r="C2218" s="27">
        <f t="shared" si="36"/>
        <v>-4.9197709633920445E-3</v>
      </c>
    </row>
    <row r="2219" spans="1:3">
      <c r="A2219" s="99">
        <v>38974</v>
      </c>
      <c r="B2219" s="7">
        <v>4207</v>
      </c>
      <c r="C2219" s="27">
        <f t="shared" si="36"/>
        <v>-1.2049761862903867E-2</v>
      </c>
    </row>
    <row r="2220" spans="1:3">
      <c r="A2220" s="99">
        <v>38973</v>
      </c>
      <c r="B2220" s="7">
        <v>4129</v>
      </c>
      <c r="C2220" s="27">
        <f t="shared" si="36"/>
        <v>-1.871455770443068E-2</v>
      </c>
    </row>
    <row r="2221" spans="1:3">
      <c r="A2221" s="99">
        <v>38972</v>
      </c>
      <c r="B2221" s="7">
        <v>4010</v>
      </c>
      <c r="C2221" s="27">
        <f t="shared" si="36"/>
        <v>-2.9244005585475345E-2</v>
      </c>
    </row>
    <row r="2222" spans="1:3">
      <c r="A2222" s="99">
        <v>38971</v>
      </c>
      <c r="B2222" s="7">
        <v>3948</v>
      </c>
      <c r="C2222" s="27">
        <f t="shared" si="36"/>
        <v>-1.5582119747242681E-2</v>
      </c>
    </row>
    <row r="2223" spans="1:3">
      <c r="A2223" s="99">
        <v>38968</v>
      </c>
      <c r="B2223" s="7">
        <v>3914</v>
      </c>
      <c r="C2223" s="27">
        <f t="shared" si="36"/>
        <v>-8.6492525973507137E-3</v>
      </c>
    </row>
    <row r="2224" spans="1:3">
      <c r="A2224" s="99">
        <v>38967</v>
      </c>
      <c r="B2224" s="7">
        <v>3888</v>
      </c>
      <c r="C2224" s="27">
        <f t="shared" si="36"/>
        <v>-6.6649823756918134E-3</v>
      </c>
    </row>
    <row r="2225" spans="1:3">
      <c r="A2225" s="99">
        <v>38966</v>
      </c>
      <c r="B2225" s="7">
        <v>3877</v>
      </c>
      <c r="C2225" s="27">
        <f t="shared" si="36"/>
        <v>-2.8332279094005616E-3</v>
      </c>
    </row>
    <row r="2226" spans="1:3">
      <c r="A2226" s="99">
        <v>38965</v>
      </c>
      <c r="B2226" s="7">
        <v>3882</v>
      </c>
      <c r="C2226" s="27">
        <f t="shared" si="36"/>
        <v>1.2888260580265212E-3</v>
      </c>
    </row>
    <row r="2227" spans="1:3">
      <c r="A2227" s="99">
        <v>38964</v>
      </c>
      <c r="B2227" s="7">
        <v>3882</v>
      </c>
      <c r="C2227" s="27">
        <f t="shared" si="36"/>
        <v>0</v>
      </c>
    </row>
    <row r="2228" spans="1:3">
      <c r="A2228" s="99">
        <v>38961</v>
      </c>
      <c r="B2228" s="7">
        <v>3875</v>
      </c>
      <c r="C2228" s="27">
        <f t="shared" si="36"/>
        <v>-1.804821941508213E-3</v>
      </c>
    </row>
    <row r="2229" spans="1:3">
      <c r="A2229" s="99">
        <v>38960</v>
      </c>
      <c r="B2229" s="7">
        <v>3847</v>
      </c>
      <c r="C2229" s="27">
        <f t="shared" si="36"/>
        <v>-7.2520390351522033E-3</v>
      </c>
    </row>
    <row r="2230" spans="1:3">
      <c r="A2230" s="99">
        <v>38959</v>
      </c>
      <c r="B2230" s="7">
        <v>3795</v>
      </c>
      <c r="C2230" s="27">
        <f t="shared" si="36"/>
        <v>-1.3609212922564768E-2</v>
      </c>
    </row>
    <row r="2231" spans="1:3">
      <c r="A2231" s="99">
        <v>38958</v>
      </c>
      <c r="B2231" s="7">
        <v>3750</v>
      </c>
      <c r="C2231" s="27">
        <f t="shared" si="36"/>
        <v>-1.1928570865273845E-2</v>
      </c>
    </row>
    <row r="2232" spans="1:3">
      <c r="A2232" s="99">
        <v>38954</v>
      </c>
      <c r="B2232" s="7">
        <v>3690</v>
      </c>
      <c r="C2232" s="27">
        <f t="shared" si="36"/>
        <v>-1.6129381929883644E-2</v>
      </c>
    </row>
    <row r="2233" spans="1:3">
      <c r="A2233" s="99">
        <v>38953</v>
      </c>
      <c r="B2233" s="7">
        <v>3644</v>
      </c>
      <c r="C2233" s="27">
        <f t="shared" si="36"/>
        <v>-1.2544478654723955E-2</v>
      </c>
    </row>
    <row r="2234" spans="1:3">
      <c r="A2234" s="99">
        <v>38952</v>
      </c>
      <c r="B2234" s="7">
        <v>3633</v>
      </c>
      <c r="C2234" s="27">
        <f t="shared" si="36"/>
        <v>-3.023226158646997E-3</v>
      </c>
    </row>
    <row r="2235" spans="1:3">
      <c r="A2235" s="99">
        <v>38951</v>
      </c>
      <c r="B2235" s="7">
        <v>3672</v>
      </c>
      <c r="C2235" s="27">
        <f t="shared" si="36"/>
        <v>1.067771951917911E-2</v>
      </c>
    </row>
    <row r="2236" spans="1:3">
      <c r="A2236" s="99">
        <v>38950</v>
      </c>
      <c r="B2236" s="7">
        <v>3720</v>
      </c>
      <c r="C2236" s="27">
        <f t="shared" si="36"/>
        <v>1.2987195526811112E-2</v>
      </c>
    </row>
    <row r="2237" spans="1:3">
      <c r="A2237" s="99">
        <v>38947</v>
      </c>
      <c r="B2237" s="7">
        <v>3755</v>
      </c>
      <c r="C2237" s="27">
        <f t="shared" si="36"/>
        <v>9.3646169310429798E-3</v>
      </c>
    </row>
    <row r="2238" spans="1:3">
      <c r="A2238" s="99">
        <v>38946</v>
      </c>
      <c r="B2238" s="7">
        <v>3812</v>
      </c>
      <c r="C2238" s="27">
        <f t="shared" si="36"/>
        <v>1.5065700575857511E-2</v>
      </c>
    </row>
    <row r="2239" spans="1:3">
      <c r="A2239" s="99">
        <v>38945</v>
      </c>
      <c r="B2239" s="7">
        <v>3841</v>
      </c>
      <c r="C2239" s="27">
        <f t="shared" si="36"/>
        <v>7.5787635718121277E-3</v>
      </c>
    </row>
    <row r="2240" spans="1:3">
      <c r="A2240" s="99">
        <v>38944</v>
      </c>
      <c r="B2240" s="7">
        <v>3824</v>
      </c>
      <c r="C2240" s="27">
        <f t="shared" si="36"/>
        <v>-4.4357541746128555E-3</v>
      </c>
    </row>
    <row r="2241" spans="1:3">
      <c r="A2241" s="99">
        <v>38943</v>
      </c>
      <c r="B2241" s="7">
        <v>3755</v>
      </c>
      <c r="C2241" s="27">
        <f t="shared" si="36"/>
        <v>-1.8208709973056816E-2</v>
      </c>
    </row>
    <row r="2242" spans="1:3">
      <c r="A2242" s="99">
        <v>38940</v>
      </c>
      <c r="B2242" s="7">
        <v>3714</v>
      </c>
      <c r="C2242" s="27">
        <f t="shared" si="36"/>
        <v>-1.0978822285583972E-2</v>
      </c>
    </row>
    <row r="2243" spans="1:3">
      <c r="A2243" s="99">
        <v>38939</v>
      </c>
      <c r="B2243" s="7">
        <v>3681</v>
      </c>
      <c r="C2243" s="27">
        <f t="shared" si="36"/>
        <v>-8.9250085336299925E-3</v>
      </c>
    </row>
    <row r="2244" spans="1:3">
      <c r="A2244" s="99">
        <v>38938</v>
      </c>
      <c r="B2244" s="7">
        <v>3678</v>
      </c>
      <c r="C2244" s="27">
        <f t="shared" si="36"/>
        <v>-8.1532821475467643E-4</v>
      </c>
    </row>
    <row r="2245" spans="1:3">
      <c r="A2245" s="99">
        <v>38937</v>
      </c>
      <c r="B2245" s="7">
        <v>3679</v>
      </c>
      <c r="C2245" s="27">
        <f t="shared" ref="C2245:C2308" si="37">LN(B2245/B2244)</f>
        <v>2.7184994050805583E-4</v>
      </c>
    </row>
    <row r="2246" spans="1:3">
      <c r="A2246" s="99">
        <v>38936</v>
      </c>
      <c r="B2246" s="7">
        <v>3654</v>
      </c>
      <c r="C2246" s="27">
        <f t="shared" si="37"/>
        <v>-6.8185181668223328E-3</v>
      </c>
    </row>
    <row r="2247" spans="1:3">
      <c r="A2247" s="99">
        <v>38933</v>
      </c>
      <c r="B2247" s="7">
        <v>3617</v>
      </c>
      <c r="C2247" s="27">
        <f t="shared" si="37"/>
        <v>-1.0177504985854083E-2</v>
      </c>
    </row>
    <row r="2248" spans="1:3">
      <c r="A2248" s="99">
        <v>38932</v>
      </c>
      <c r="B2248" s="7">
        <v>3560</v>
      </c>
      <c r="C2248" s="27">
        <f t="shared" si="37"/>
        <v>-1.5884408106021819E-2</v>
      </c>
    </row>
    <row r="2249" spans="1:3">
      <c r="A2249" s="99">
        <v>38931</v>
      </c>
      <c r="B2249" s="7">
        <v>3450</v>
      </c>
      <c r="C2249" s="27">
        <f t="shared" si="37"/>
        <v>-3.1386313820670718E-2</v>
      </c>
    </row>
    <row r="2250" spans="1:3">
      <c r="A2250" s="99">
        <v>38930</v>
      </c>
      <c r="B2250" s="7">
        <v>3337</v>
      </c>
      <c r="C2250" s="27">
        <f t="shared" si="37"/>
        <v>-3.3302031274031439E-2</v>
      </c>
    </row>
    <row r="2251" spans="1:3">
      <c r="A2251" s="99">
        <v>38929</v>
      </c>
      <c r="B2251" s="7">
        <v>3285</v>
      </c>
      <c r="C2251" s="27">
        <f t="shared" si="37"/>
        <v>-1.5705547832663137E-2</v>
      </c>
    </row>
    <row r="2252" spans="1:3">
      <c r="A2252" s="99">
        <v>38926</v>
      </c>
      <c r="B2252" s="7">
        <v>3260</v>
      </c>
      <c r="C2252" s="27">
        <f t="shared" si="37"/>
        <v>-7.6394565579576143E-3</v>
      </c>
    </row>
    <row r="2253" spans="1:3">
      <c r="A2253" s="99">
        <v>38925</v>
      </c>
      <c r="B2253" s="7">
        <v>3236</v>
      </c>
      <c r="C2253" s="27">
        <f t="shared" si="37"/>
        <v>-7.3891961823709766E-3</v>
      </c>
    </row>
    <row r="2254" spans="1:3">
      <c r="A2254" s="99">
        <v>38924</v>
      </c>
      <c r="B2254" s="7">
        <v>3227</v>
      </c>
      <c r="C2254" s="27">
        <f t="shared" si="37"/>
        <v>-2.7850861264205377E-3</v>
      </c>
    </row>
    <row r="2255" spans="1:3">
      <c r="A2255" s="99">
        <v>38923</v>
      </c>
      <c r="B2255" s="7">
        <v>3221</v>
      </c>
      <c r="C2255" s="27">
        <f t="shared" si="37"/>
        <v>-1.8610427207629962E-3</v>
      </c>
    </row>
    <row r="2256" spans="1:3">
      <c r="A2256" s="99">
        <v>38922</v>
      </c>
      <c r="B2256" s="7">
        <v>3202</v>
      </c>
      <c r="C2256" s="27">
        <f t="shared" si="37"/>
        <v>-5.916255774538858E-3</v>
      </c>
    </row>
    <row r="2257" spans="1:3">
      <c r="A2257" s="99">
        <v>38919</v>
      </c>
      <c r="B2257" s="7">
        <v>3191</v>
      </c>
      <c r="C2257" s="27">
        <f t="shared" si="37"/>
        <v>-3.4412672784165099E-3</v>
      </c>
    </row>
    <row r="2258" spans="1:3">
      <c r="A2258" s="99">
        <v>38918</v>
      </c>
      <c r="B2258" s="7">
        <v>3162</v>
      </c>
      <c r="C2258" s="27">
        <f t="shared" si="37"/>
        <v>-9.1296085088261539E-3</v>
      </c>
    </row>
    <row r="2259" spans="1:3">
      <c r="A2259" s="99">
        <v>38917</v>
      </c>
      <c r="B2259" s="7">
        <v>3116</v>
      </c>
      <c r="C2259" s="27">
        <f t="shared" si="37"/>
        <v>-1.4654610778778424E-2</v>
      </c>
    </row>
    <row r="2260" spans="1:3">
      <c r="A2260" s="99">
        <v>38916</v>
      </c>
      <c r="B2260" s="7">
        <v>3053</v>
      </c>
      <c r="C2260" s="27">
        <f t="shared" si="37"/>
        <v>-2.0425414255761002E-2</v>
      </c>
    </row>
    <row r="2261" spans="1:3">
      <c r="A2261" s="99">
        <v>38915</v>
      </c>
      <c r="B2261" s="7">
        <v>3004</v>
      </c>
      <c r="C2261" s="27">
        <f t="shared" si="37"/>
        <v>-1.6179979850852476E-2</v>
      </c>
    </row>
    <row r="2262" spans="1:3">
      <c r="A2262" s="99">
        <v>38912</v>
      </c>
      <c r="B2262" s="7">
        <v>2968</v>
      </c>
      <c r="C2262" s="27">
        <f t="shared" si="37"/>
        <v>-1.205640859675435E-2</v>
      </c>
    </row>
    <row r="2263" spans="1:3">
      <c r="A2263" s="99">
        <v>38911</v>
      </c>
      <c r="B2263" s="7">
        <v>2905</v>
      </c>
      <c r="C2263" s="27">
        <f t="shared" si="37"/>
        <v>-2.1454935001259487E-2</v>
      </c>
    </row>
    <row r="2264" spans="1:3">
      <c r="A2264" s="99">
        <v>38910</v>
      </c>
      <c r="B2264" s="7">
        <v>2865</v>
      </c>
      <c r="C2264" s="27">
        <f t="shared" si="37"/>
        <v>-1.3865040137171677E-2</v>
      </c>
    </row>
    <row r="2265" spans="1:3">
      <c r="A2265" s="99">
        <v>38909</v>
      </c>
      <c r="B2265" s="7">
        <v>2849</v>
      </c>
      <c r="C2265" s="27">
        <f t="shared" si="37"/>
        <v>-5.6002946509316589E-3</v>
      </c>
    </row>
    <row r="2266" spans="1:3">
      <c r="A2266" s="99">
        <v>38908</v>
      </c>
      <c r="B2266" s="7">
        <v>2864</v>
      </c>
      <c r="C2266" s="27">
        <f t="shared" si="37"/>
        <v>5.2511935826278491E-3</v>
      </c>
    </row>
    <row r="2267" spans="1:3">
      <c r="A2267" s="99">
        <v>38905</v>
      </c>
      <c r="B2267" s="7">
        <v>2870</v>
      </c>
      <c r="C2267" s="27">
        <f t="shared" si="37"/>
        <v>2.0927806731305776E-3</v>
      </c>
    </row>
    <row r="2268" spans="1:3">
      <c r="A2268" s="99">
        <v>38904</v>
      </c>
      <c r="B2268" s="7">
        <v>2894</v>
      </c>
      <c r="C2268" s="27">
        <f t="shared" si="37"/>
        <v>8.3275984377623544E-3</v>
      </c>
    </row>
    <row r="2269" spans="1:3">
      <c r="A2269" s="99">
        <v>38903</v>
      </c>
      <c r="B2269" s="7">
        <v>2926</v>
      </c>
      <c r="C2269" s="27">
        <f t="shared" si="37"/>
        <v>1.0996674388640439E-2</v>
      </c>
    </row>
    <row r="2270" spans="1:3">
      <c r="A2270" s="99">
        <v>38902</v>
      </c>
      <c r="B2270" s="7">
        <v>2965</v>
      </c>
      <c r="C2270" s="27">
        <f t="shared" si="37"/>
        <v>1.3240729851756176E-2</v>
      </c>
    </row>
    <row r="2271" spans="1:3">
      <c r="A2271" s="99">
        <v>38901</v>
      </c>
      <c r="B2271" s="7">
        <v>2983</v>
      </c>
      <c r="C2271" s="27">
        <f t="shared" si="37"/>
        <v>6.0524730829227165E-3</v>
      </c>
    </row>
    <row r="2272" spans="1:3">
      <c r="A2272" s="99">
        <v>38898</v>
      </c>
      <c r="B2272" s="7">
        <v>2964</v>
      </c>
      <c r="C2272" s="27">
        <f t="shared" si="37"/>
        <v>-6.38979809877101E-3</v>
      </c>
    </row>
    <row r="2273" spans="1:3">
      <c r="A2273" s="99">
        <v>38897</v>
      </c>
      <c r="B2273" s="7">
        <v>2935</v>
      </c>
      <c r="C2273" s="27">
        <f t="shared" si="37"/>
        <v>-9.8322541537806361E-3</v>
      </c>
    </row>
    <row r="2274" spans="1:3">
      <c r="A2274" s="99">
        <v>38896</v>
      </c>
      <c r="B2274" s="7">
        <v>2898</v>
      </c>
      <c r="C2274" s="27">
        <f t="shared" si="37"/>
        <v>-1.2686609381569167E-2</v>
      </c>
    </row>
    <row r="2275" spans="1:3">
      <c r="A2275" s="99">
        <v>38895</v>
      </c>
      <c r="B2275" s="7">
        <v>2862</v>
      </c>
      <c r="C2275" s="27">
        <f t="shared" si="37"/>
        <v>-1.2500162764231494E-2</v>
      </c>
    </row>
    <row r="2276" spans="1:3">
      <c r="A2276" s="99">
        <v>38894</v>
      </c>
      <c r="B2276" s="7">
        <v>2829</v>
      </c>
      <c r="C2276" s="27">
        <f t="shared" si="37"/>
        <v>-1.1597388814829067E-2</v>
      </c>
    </row>
    <row r="2277" spans="1:3">
      <c r="A2277" s="99">
        <v>38891</v>
      </c>
      <c r="B2277" s="7">
        <v>2808</v>
      </c>
      <c r="C2277" s="27">
        <f t="shared" si="37"/>
        <v>-7.4508061558654151E-3</v>
      </c>
    </row>
    <row r="2278" spans="1:3">
      <c r="A2278" s="99">
        <v>38890</v>
      </c>
      <c r="B2278" s="7">
        <v>2774</v>
      </c>
      <c r="C2278" s="27">
        <f t="shared" si="37"/>
        <v>-1.2182164270924833E-2</v>
      </c>
    </row>
    <row r="2279" spans="1:3">
      <c r="A2279" s="99">
        <v>38889</v>
      </c>
      <c r="B2279" s="7">
        <v>2739</v>
      </c>
      <c r="C2279" s="27">
        <f t="shared" si="37"/>
        <v>-1.2697431611698767E-2</v>
      </c>
    </row>
    <row r="2280" spans="1:3">
      <c r="A2280" s="99">
        <v>38888</v>
      </c>
      <c r="B2280" s="7">
        <v>2729</v>
      </c>
      <c r="C2280" s="27">
        <f t="shared" si="37"/>
        <v>-3.6576485547396521E-3</v>
      </c>
    </row>
    <row r="2281" spans="1:3">
      <c r="A2281" s="99">
        <v>38887</v>
      </c>
      <c r="B2281" s="7">
        <v>2728</v>
      </c>
      <c r="C2281" s="27">
        <f t="shared" si="37"/>
        <v>-3.6650174498570223E-4</v>
      </c>
    </row>
    <row r="2282" spans="1:3">
      <c r="A2282" s="99">
        <v>38884</v>
      </c>
      <c r="B2282" s="7">
        <v>2725</v>
      </c>
      <c r="C2282" s="27">
        <f t="shared" si="37"/>
        <v>-1.1003118660082678E-3</v>
      </c>
    </row>
    <row r="2283" spans="1:3">
      <c r="A2283" s="99">
        <v>38883</v>
      </c>
      <c r="B2283" s="7">
        <v>2723</v>
      </c>
      <c r="C2283" s="27">
        <f t="shared" si="37"/>
        <v>-7.3421442358489607E-4</v>
      </c>
    </row>
    <row r="2284" spans="1:3">
      <c r="A2284" s="99">
        <v>38882</v>
      </c>
      <c r="B2284" s="7">
        <v>2715</v>
      </c>
      <c r="C2284" s="27">
        <f t="shared" si="37"/>
        <v>-2.9422603057237505E-3</v>
      </c>
    </row>
    <row r="2285" spans="1:3">
      <c r="A2285" s="99">
        <v>38881</v>
      </c>
      <c r="B2285" s="7">
        <v>2699</v>
      </c>
      <c r="C2285" s="27">
        <f t="shared" si="37"/>
        <v>-5.9106193500311878E-3</v>
      </c>
    </row>
    <row r="2286" spans="1:3">
      <c r="A2286" s="99">
        <v>38880</v>
      </c>
      <c r="B2286" s="7">
        <v>2672</v>
      </c>
      <c r="C2286" s="27">
        <f t="shared" si="37"/>
        <v>-1.0054078361468302E-2</v>
      </c>
    </row>
    <row r="2287" spans="1:3">
      <c r="A2287" s="99">
        <v>38877</v>
      </c>
      <c r="B2287" s="7">
        <v>2653</v>
      </c>
      <c r="C2287" s="27">
        <f t="shared" si="37"/>
        <v>-7.1361805187967276E-3</v>
      </c>
    </row>
    <row r="2288" spans="1:3">
      <c r="A2288" s="99">
        <v>38876</v>
      </c>
      <c r="B2288" s="7">
        <v>2631</v>
      </c>
      <c r="C2288" s="27">
        <f t="shared" si="37"/>
        <v>-8.3270730974469593E-3</v>
      </c>
    </row>
    <row r="2289" spans="1:3">
      <c r="A2289" s="99">
        <v>38875</v>
      </c>
      <c r="B2289" s="7">
        <v>2599</v>
      </c>
      <c r="C2289" s="27">
        <f t="shared" si="37"/>
        <v>-1.2237246398802436E-2</v>
      </c>
    </row>
    <row r="2290" spans="1:3">
      <c r="A2290" s="99">
        <v>38874</v>
      </c>
      <c r="B2290" s="7">
        <v>2580</v>
      </c>
      <c r="C2290" s="27">
        <f t="shared" si="37"/>
        <v>-7.3373567258271915E-3</v>
      </c>
    </row>
    <row r="2291" spans="1:3">
      <c r="A2291" s="99">
        <v>38873</v>
      </c>
      <c r="B2291" s="7">
        <v>2551</v>
      </c>
      <c r="C2291" s="27">
        <f t="shared" si="37"/>
        <v>-1.1303959773851688E-2</v>
      </c>
    </row>
    <row r="2292" spans="1:3">
      <c r="A2292" s="99">
        <v>38870</v>
      </c>
      <c r="B2292" s="7">
        <v>2514</v>
      </c>
      <c r="C2292" s="27">
        <f t="shared" si="37"/>
        <v>-1.4610328991618626E-2</v>
      </c>
    </row>
    <row r="2293" spans="1:3">
      <c r="A2293" s="99">
        <v>38869</v>
      </c>
      <c r="B2293" s="7">
        <v>2478</v>
      </c>
      <c r="C2293" s="27">
        <f t="shared" si="37"/>
        <v>-1.4423326961104939E-2</v>
      </c>
    </row>
    <row r="2294" spans="1:3">
      <c r="A2294" s="99">
        <v>38868</v>
      </c>
      <c r="B2294" s="7">
        <v>2436</v>
      </c>
      <c r="C2294" s="27">
        <f t="shared" si="37"/>
        <v>-1.7094433359300068E-2</v>
      </c>
    </row>
    <row r="2295" spans="1:3">
      <c r="A2295" s="99">
        <v>38867</v>
      </c>
      <c r="B2295" s="7">
        <v>2416</v>
      </c>
      <c r="C2295" s="27">
        <f t="shared" si="37"/>
        <v>-8.2440697750820659E-3</v>
      </c>
    </row>
    <row r="2296" spans="1:3">
      <c r="A2296" s="99">
        <v>38863</v>
      </c>
      <c r="B2296" s="7">
        <v>2432</v>
      </c>
      <c r="C2296" s="27">
        <f t="shared" si="37"/>
        <v>6.6006840313520927E-3</v>
      </c>
    </row>
    <row r="2297" spans="1:3">
      <c r="A2297" s="99">
        <v>38862</v>
      </c>
      <c r="B2297" s="7">
        <v>2442</v>
      </c>
      <c r="C2297" s="27">
        <f t="shared" si="37"/>
        <v>4.1034115845922587E-3</v>
      </c>
    </row>
    <row r="2298" spans="1:3">
      <c r="A2298" s="99">
        <v>38861</v>
      </c>
      <c r="B2298" s="7">
        <v>2453</v>
      </c>
      <c r="C2298" s="27">
        <f t="shared" si="37"/>
        <v>4.4943895878392674E-3</v>
      </c>
    </row>
    <row r="2299" spans="1:3">
      <c r="A2299" s="99">
        <v>38860</v>
      </c>
      <c r="B2299" s="7">
        <v>2468</v>
      </c>
      <c r="C2299" s="27">
        <f t="shared" si="37"/>
        <v>6.0963407667892081E-3</v>
      </c>
    </row>
    <row r="2300" spans="1:3">
      <c r="A2300" s="99">
        <v>38859</v>
      </c>
      <c r="B2300" s="7">
        <v>2476</v>
      </c>
      <c r="C2300" s="27">
        <f t="shared" si="37"/>
        <v>3.2362487792083248E-3</v>
      </c>
    </row>
    <row r="2301" spans="1:3">
      <c r="A2301" s="99">
        <v>38856</v>
      </c>
      <c r="B2301" s="7">
        <v>2479</v>
      </c>
      <c r="C2301" s="27">
        <f t="shared" si="37"/>
        <v>1.21089823070372E-3</v>
      </c>
    </row>
    <row r="2302" spans="1:3">
      <c r="A2302" s="99">
        <v>38855</v>
      </c>
      <c r="B2302" s="7">
        <v>2482</v>
      </c>
      <c r="C2302" s="27">
        <f t="shared" si="37"/>
        <v>1.2094337293619163E-3</v>
      </c>
    </row>
    <row r="2303" spans="1:3">
      <c r="A2303" s="99">
        <v>38854</v>
      </c>
      <c r="B2303" s="7">
        <v>2492</v>
      </c>
      <c r="C2303" s="27">
        <f t="shared" si="37"/>
        <v>4.0209141427912593E-3</v>
      </c>
    </row>
    <row r="2304" spans="1:3">
      <c r="A2304" s="99">
        <v>38853</v>
      </c>
      <c r="B2304" s="7">
        <v>2502</v>
      </c>
      <c r="C2304" s="27">
        <f t="shared" si="37"/>
        <v>4.0048111195127127E-3</v>
      </c>
    </row>
    <row r="2305" spans="1:3">
      <c r="A2305" s="99">
        <v>38852</v>
      </c>
      <c r="B2305" s="7">
        <v>2501</v>
      </c>
      <c r="C2305" s="27">
        <f t="shared" si="37"/>
        <v>-3.9976014923743131E-4</v>
      </c>
    </row>
    <row r="2306" spans="1:3">
      <c r="A2306" s="99">
        <v>38849</v>
      </c>
      <c r="B2306" s="7">
        <v>2491</v>
      </c>
      <c r="C2306" s="27">
        <f t="shared" si="37"/>
        <v>-4.0064156154386334E-3</v>
      </c>
    </row>
    <row r="2307" spans="1:3">
      <c r="A2307" s="99">
        <v>38848</v>
      </c>
      <c r="B2307" s="7">
        <v>2472</v>
      </c>
      <c r="C2307" s="27">
        <f t="shared" si="37"/>
        <v>-7.6566966845990859E-3</v>
      </c>
    </row>
    <row r="2308" spans="1:3">
      <c r="A2308" s="99">
        <v>38847</v>
      </c>
      <c r="B2308" s="7">
        <v>2440</v>
      </c>
      <c r="C2308" s="27">
        <f t="shared" si="37"/>
        <v>-1.3029500290333796E-2</v>
      </c>
    </row>
    <row r="2309" spans="1:3">
      <c r="A2309" s="99">
        <v>38846</v>
      </c>
      <c r="B2309" s="7">
        <v>2414</v>
      </c>
      <c r="C2309" s="27">
        <f t="shared" ref="C2309:C2372" si="38">LN(B2309/B2308)</f>
        <v>-1.0712916629770719E-2</v>
      </c>
    </row>
    <row r="2310" spans="1:3">
      <c r="A2310" s="99">
        <v>38845</v>
      </c>
      <c r="B2310" s="7">
        <v>2399</v>
      </c>
      <c r="C2310" s="27">
        <f t="shared" si="38"/>
        <v>-6.2331388177822361E-3</v>
      </c>
    </row>
    <row r="2311" spans="1:3">
      <c r="A2311" s="99">
        <v>38842</v>
      </c>
      <c r="B2311" s="7">
        <v>2383</v>
      </c>
      <c r="C2311" s="27">
        <f t="shared" si="38"/>
        <v>-6.6917857409524344E-3</v>
      </c>
    </row>
    <row r="2312" spans="1:3">
      <c r="A2312" s="99">
        <v>38841</v>
      </c>
      <c r="B2312" s="7">
        <v>2372</v>
      </c>
      <c r="C2312" s="27">
        <f t="shared" si="38"/>
        <v>-4.6267169811260141E-3</v>
      </c>
    </row>
    <row r="2313" spans="1:3">
      <c r="A2313" s="99">
        <v>38840</v>
      </c>
      <c r="B2313" s="7">
        <v>2365</v>
      </c>
      <c r="C2313" s="27">
        <f t="shared" si="38"/>
        <v>-2.9554591915827329E-3</v>
      </c>
    </row>
    <row r="2314" spans="1:3">
      <c r="A2314" s="99">
        <v>38839</v>
      </c>
      <c r="B2314" s="7">
        <v>2364</v>
      </c>
      <c r="C2314" s="27">
        <f t="shared" si="38"/>
        <v>-4.2292240004457434E-4</v>
      </c>
    </row>
    <row r="2315" spans="1:3">
      <c r="A2315" s="99">
        <v>38835</v>
      </c>
      <c r="B2315" s="7">
        <v>2368</v>
      </c>
      <c r="C2315" s="27">
        <f t="shared" si="38"/>
        <v>1.6906174779074521E-3</v>
      </c>
    </row>
    <row r="2316" spans="1:3">
      <c r="A2316" s="99">
        <v>38834</v>
      </c>
      <c r="B2316" s="7">
        <v>2370</v>
      </c>
      <c r="C2316" s="27">
        <f t="shared" si="38"/>
        <v>8.4423812528049082E-4</v>
      </c>
    </row>
    <row r="2317" spans="1:3">
      <c r="A2317" s="99">
        <v>38833</v>
      </c>
      <c r="B2317" s="7">
        <v>2378</v>
      </c>
      <c r="C2317" s="27">
        <f t="shared" si="38"/>
        <v>3.3698431215503626E-3</v>
      </c>
    </row>
    <row r="2318" spans="1:3">
      <c r="A2318" s="99">
        <v>38832</v>
      </c>
      <c r="B2318" s="7">
        <v>2397</v>
      </c>
      <c r="C2318" s="27">
        <f t="shared" si="38"/>
        <v>7.9581571836573016E-3</v>
      </c>
    </row>
    <row r="2319" spans="1:3">
      <c r="A2319" s="99">
        <v>38831</v>
      </c>
      <c r="B2319" s="7">
        <v>2421</v>
      </c>
      <c r="C2319" s="27">
        <f t="shared" si="38"/>
        <v>9.962722503674068E-3</v>
      </c>
    </row>
    <row r="2320" spans="1:3">
      <c r="A2320" s="99">
        <v>38828</v>
      </c>
      <c r="B2320" s="7">
        <v>2434</v>
      </c>
      <c r="C2320" s="27">
        <f t="shared" si="38"/>
        <v>5.3553166094140224E-3</v>
      </c>
    </row>
    <row r="2321" spans="1:3">
      <c r="A2321" s="99">
        <v>38827</v>
      </c>
      <c r="B2321" s="7">
        <v>2451</v>
      </c>
      <c r="C2321" s="27">
        <f t="shared" si="38"/>
        <v>6.9601099806400292E-3</v>
      </c>
    </row>
    <row r="2322" spans="1:3">
      <c r="A2322" s="99">
        <v>38826</v>
      </c>
      <c r="B2322" s="7">
        <v>2479</v>
      </c>
      <c r="C2322" s="27">
        <f t="shared" si="38"/>
        <v>1.1359148507077903E-2</v>
      </c>
    </row>
    <row r="2323" spans="1:3">
      <c r="A2323" s="99">
        <v>38825</v>
      </c>
      <c r="B2323" s="7">
        <v>2495</v>
      </c>
      <c r="C2323" s="27">
        <f t="shared" si="38"/>
        <v>6.4334761504286023E-3</v>
      </c>
    </row>
    <row r="2324" spans="1:3">
      <c r="A2324" s="99">
        <v>38820</v>
      </c>
      <c r="B2324" s="7">
        <v>2503</v>
      </c>
      <c r="C2324" s="27">
        <f t="shared" si="38"/>
        <v>3.2012832461551332E-3</v>
      </c>
    </row>
    <row r="2325" spans="1:3">
      <c r="A2325" s="99">
        <v>38819</v>
      </c>
      <c r="B2325" s="7">
        <v>2504</v>
      </c>
      <c r="C2325" s="27">
        <f t="shared" si="38"/>
        <v>3.9944078821486641E-4</v>
      </c>
    </row>
    <row r="2326" spans="1:3">
      <c r="A2326" s="99">
        <v>38818</v>
      </c>
      <c r="B2326" s="7">
        <v>2515</v>
      </c>
      <c r="C2326" s="27">
        <f t="shared" si="38"/>
        <v>4.3833503138505066E-3</v>
      </c>
    </row>
    <row r="2327" spans="1:3">
      <c r="A2327" s="99">
        <v>38817</v>
      </c>
      <c r="B2327" s="7">
        <v>2516</v>
      </c>
      <c r="C2327" s="27">
        <f t="shared" si="38"/>
        <v>3.975352864915897E-4</v>
      </c>
    </row>
    <row r="2328" spans="1:3">
      <c r="A2328" s="99">
        <v>38814</v>
      </c>
      <c r="B2328" s="7">
        <v>2514</v>
      </c>
      <c r="C2328" s="27">
        <f t="shared" si="38"/>
        <v>-7.9522867013835771E-4</v>
      </c>
    </row>
    <row r="2329" spans="1:3">
      <c r="A2329" s="99">
        <v>38813</v>
      </c>
      <c r="B2329" s="7">
        <v>2504</v>
      </c>
      <c r="C2329" s="27">
        <f t="shared" si="38"/>
        <v>-3.985656930203558E-3</v>
      </c>
    </row>
    <row r="2330" spans="1:3">
      <c r="A2330" s="99">
        <v>38812</v>
      </c>
      <c r="B2330" s="7">
        <v>2508</v>
      </c>
      <c r="C2330" s="27">
        <f t="shared" si="38"/>
        <v>1.5961695328221347E-3</v>
      </c>
    </row>
    <row r="2331" spans="1:3">
      <c r="A2331" s="99">
        <v>38811</v>
      </c>
      <c r="B2331" s="7">
        <v>2513</v>
      </c>
      <c r="C2331" s="27">
        <f t="shared" si="38"/>
        <v>1.9916357907809202E-3</v>
      </c>
    </row>
    <row r="2332" spans="1:3">
      <c r="A2332" s="99">
        <v>38810</v>
      </c>
      <c r="B2332" s="7">
        <v>2508</v>
      </c>
      <c r="C2332" s="27">
        <f t="shared" si="38"/>
        <v>-1.9916357907808495E-3</v>
      </c>
    </row>
    <row r="2333" spans="1:3">
      <c r="A2333" s="99">
        <v>38807</v>
      </c>
      <c r="B2333" s="7">
        <v>2496</v>
      </c>
      <c r="C2333" s="27">
        <f t="shared" si="38"/>
        <v>-4.7961722634930551E-3</v>
      </c>
    </row>
    <row r="2334" spans="1:3">
      <c r="A2334" s="99">
        <v>38806</v>
      </c>
      <c r="B2334" s="7">
        <v>2496</v>
      </c>
      <c r="C2334" s="27">
        <f t="shared" si="38"/>
        <v>0</v>
      </c>
    </row>
    <row r="2335" spans="1:3">
      <c r="A2335" s="99">
        <v>38805</v>
      </c>
      <c r="B2335" s="7">
        <v>2510</v>
      </c>
      <c r="C2335" s="27">
        <f t="shared" si="38"/>
        <v>5.5933026365113771E-3</v>
      </c>
    </row>
    <row r="2336" spans="1:3">
      <c r="A2336" s="99">
        <v>38804</v>
      </c>
      <c r="B2336" s="7">
        <v>2533</v>
      </c>
      <c r="C2336" s="27">
        <f t="shared" si="38"/>
        <v>9.1216178758457313E-3</v>
      </c>
    </row>
    <row r="2337" spans="1:3">
      <c r="A2337" s="99">
        <v>38803</v>
      </c>
      <c r="B2337" s="7">
        <v>2569</v>
      </c>
      <c r="C2337" s="27">
        <f t="shared" si="38"/>
        <v>1.4112347108208452E-2</v>
      </c>
    </row>
    <row r="2338" spans="1:3">
      <c r="A2338" s="99">
        <v>38800</v>
      </c>
      <c r="B2338" s="7">
        <v>2565</v>
      </c>
      <c r="C2338" s="27">
        <f t="shared" si="38"/>
        <v>-1.5582395050136432E-3</v>
      </c>
    </row>
    <row r="2339" spans="1:3">
      <c r="A2339" s="99">
        <v>38799</v>
      </c>
      <c r="B2339" s="7">
        <v>2550</v>
      </c>
      <c r="C2339" s="27">
        <f t="shared" si="38"/>
        <v>-5.8651194523981339E-3</v>
      </c>
    </row>
    <row r="2340" spans="1:3">
      <c r="A2340" s="99">
        <v>38798</v>
      </c>
      <c r="B2340" s="7">
        <v>2526</v>
      </c>
      <c r="C2340" s="27">
        <f t="shared" si="38"/>
        <v>-9.4563352420354001E-3</v>
      </c>
    </row>
    <row r="2341" spans="1:3">
      <c r="A2341" s="99">
        <v>38797</v>
      </c>
      <c r="B2341" s="7">
        <v>2511</v>
      </c>
      <c r="C2341" s="27">
        <f t="shared" si="38"/>
        <v>-5.955943752851427E-3</v>
      </c>
    </row>
    <row r="2342" spans="1:3">
      <c r="A2342" s="99">
        <v>38796</v>
      </c>
      <c r="B2342" s="7">
        <v>2493</v>
      </c>
      <c r="C2342" s="27">
        <f t="shared" si="38"/>
        <v>-7.1942756340270851E-3</v>
      </c>
    </row>
    <row r="2343" spans="1:3">
      <c r="A2343" s="99">
        <v>38793</v>
      </c>
      <c r="B2343" s="7">
        <v>2502</v>
      </c>
      <c r="C2343" s="27">
        <f t="shared" si="38"/>
        <v>3.6036075032986181E-3</v>
      </c>
    </row>
    <row r="2344" spans="1:3">
      <c r="A2344" s="99">
        <v>38792</v>
      </c>
      <c r="B2344" s="7">
        <v>2537</v>
      </c>
      <c r="C2344" s="27">
        <f t="shared" si="38"/>
        <v>1.3891868572425413E-2</v>
      </c>
    </row>
    <row r="2345" spans="1:3">
      <c r="A2345" s="99">
        <v>38791</v>
      </c>
      <c r="B2345" s="7">
        <v>2605</v>
      </c>
      <c r="C2345" s="27">
        <f t="shared" si="38"/>
        <v>2.6450394588185343E-2</v>
      </c>
    </row>
    <row r="2346" spans="1:3">
      <c r="A2346" s="99">
        <v>38790</v>
      </c>
      <c r="B2346" s="7">
        <v>2666</v>
      </c>
      <c r="C2346" s="27">
        <f t="shared" si="38"/>
        <v>2.3146546551186628E-2</v>
      </c>
    </row>
    <row r="2347" spans="1:3">
      <c r="A2347" s="99">
        <v>38789</v>
      </c>
      <c r="B2347" s="7">
        <v>2697</v>
      </c>
      <c r="C2347" s="27">
        <f t="shared" si="38"/>
        <v>1.1560822401076006E-2</v>
      </c>
    </row>
    <row r="2348" spans="1:3">
      <c r="A2348" s="99">
        <v>38786</v>
      </c>
      <c r="B2348" s="7">
        <v>2704</v>
      </c>
      <c r="C2348" s="27">
        <f t="shared" si="38"/>
        <v>2.5921140231246744E-3</v>
      </c>
    </row>
    <row r="2349" spans="1:3">
      <c r="A2349" s="99">
        <v>38785</v>
      </c>
      <c r="B2349" s="7">
        <v>2702</v>
      </c>
      <c r="C2349" s="27">
        <f t="shared" si="38"/>
        <v>-7.3991864271057497E-4</v>
      </c>
    </row>
    <row r="2350" spans="1:3">
      <c r="A2350" s="99">
        <v>38784</v>
      </c>
      <c r="B2350" s="7">
        <v>2682</v>
      </c>
      <c r="C2350" s="27">
        <f t="shared" si="38"/>
        <v>-7.4294546785203756E-3</v>
      </c>
    </row>
    <row r="2351" spans="1:3">
      <c r="A2351" s="99">
        <v>38783</v>
      </c>
      <c r="B2351" s="7">
        <v>2667</v>
      </c>
      <c r="C2351" s="27">
        <f t="shared" si="38"/>
        <v>-5.6085396596095372E-3</v>
      </c>
    </row>
    <row r="2352" spans="1:3">
      <c r="A2352" s="99">
        <v>38782</v>
      </c>
      <c r="B2352" s="7">
        <v>2674</v>
      </c>
      <c r="C2352" s="27">
        <f t="shared" si="38"/>
        <v>2.6212334798742872E-3</v>
      </c>
    </row>
    <row r="2353" spans="1:3">
      <c r="A2353" s="99">
        <v>38779</v>
      </c>
      <c r="B2353" s="7">
        <v>2682</v>
      </c>
      <c r="C2353" s="27">
        <f t="shared" si="38"/>
        <v>2.9873061797352539E-3</v>
      </c>
    </row>
    <row r="2354" spans="1:3">
      <c r="A2354" s="99">
        <v>38778</v>
      </c>
      <c r="B2354" s="7">
        <v>2698</v>
      </c>
      <c r="C2354" s="27">
        <f t="shared" si="38"/>
        <v>5.9479729260773738E-3</v>
      </c>
    </row>
    <row r="2355" spans="1:3">
      <c r="A2355" s="99">
        <v>38777</v>
      </c>
      <c r="B2355" s="7">
        <v>2708</v>
      </c>
      <c r="C2355" s="27">
        <f t="shared" si="38"/>
        <v>3.6995972644644046E-3</v>
      </c>
    </row>
    <row r="2356" spans="1:3">
      <c r="A2356" s="99">
        <v>38776</v>
      </c>
      <c r="B2356" s="7">
        <v>2680</v>
      </c>
      <c r="C2356" s="27">
        <f t="shared" si="38"/>
        <v>-1.0393560527263195E-2</v>
      </c>
    </row>
    <row r="2357" spans="1:3">
      <c r="A2357" s="99">
        <v>38775</v>
      </c>
      <c r="B2357" s="7">
        <v>2644</v>
      </c>
      <c r="C2357" s="27">
        <f t="shared" si="38"/>
        <v>-1.352387253332543E-2</v>
      </c>
    </row>
    <row r="2358" spans="1:3">
      <c r="A2358" s="99">
        <v>38772</v>
      </c>
      <c r="B2358" s="7">
        <v>2622</v>
      </c>
      <c r="C2358" s="27">
        <f t="shared" si="38"/>
        <v>-8.3555366479317224E-3</v>
      </c>
    </row>
    <row r="2359" spans="1:3">
      <c r="A2359" s="99">
        <v>38771</v>
      </c>
      <c r="B2359" s="7">
        <v>2626</v>
      </c>
      <c r="C2359" s="27">
        <f t="shared" si="38"/>
        <v>1.5243905390963399E-3</v>
      </c>
    </row>
    <row r="2360" spans="1:3">
      <c r="A2360" s="99">
        <v>38770</v>
      </c>
      <c r="B2360" s="7">
        <v>2668</v>
      </c>
      <c r="C2360" s="27">
        <f t="shared" si="38"/>
        <v>1.5867352172772804E-2</v>
      </c>
    </row>
    <row r="2361" spans="1:3">
      <c r="A2361" s="99">
        <v>38769</v>
      </c>
      <c r="B2361" s="7">
        <v>2792</v>
      </c>
      <c r="C2361" s="27">
        <f t="shared" si="38"/>
        <v>4.5429056846748694E-2</v>
      </c>
    </row>
    <row r="2362" spans="1:3">
      <c r="A2362" s="99">
        <v>38768</v>
      </c>
      <c r="B2362" s="7">
        <v>2798</v>
      </c>
      <c r="C2362" s="27">
        <f t="shared" si="38"/>
        <v>2.1466913431633337E-3</v>
      </c>
    </row>
    <row r="2363" spans="1:3">
      <c r="A2363" s="99">
        <v>38765</v>
      </c>
      <c r="B2363" s="7">
        <v>2740</v>
      </c>
      <c r="C2363" s="27">
        <f t="shared" si="38"/>
        <v>-2.0946955843310609E-2</v>
      </c>
    </row>
    <row r="2364" spans="1:3">
      <c r="A2364" s="99">
        <v>38764</v>
      </c>
      <c r="B2364" s="7">
        <v>2621</v>
      </c>
      <c r="C2364" s="27">
        <f t="shared" si="38"/>
        <v>-4.4401996058709585E-2</v>
      </c>
    </row>
    <row r="2365" spans="1:3">
      <c r="A2365" s="99">
        <v>38763</v>
      </c>
      <c r="B2365" s="7">
        <v>2484</v>
      </c>
      <c r="C2365" s="27">
        <f t="shared" si="38"/>
        <v>-5.3685760270036922E-2</v>
      </c>
    </row>
    <row r="2366" spans="1:3">
      <c r="A2366" s="99">
        <v>38762</v>
      </c>
      <c r="B2366" s="7">
        <v>2389</v>
      </c>
      <c r="C2366" s="27">
        <f t="shared" si="38"/>
        <v>-3.8995295727559796E-2</v>
      </c>
    </row>
    <row r="2367" spans="1:3">
      <c r="A2367" s="99">
        <v>38761</v>
      </c>
      <c r="B2367" s="7">
        <v>2328</v>
      </c>
      <c r="C2367" s="27">
        <f t="shared" si="38"/>
        <v>-2.5865338474481119E-2</v>
      </c>
    </row>
    <row r="2368" spans="1:3">
      <c r="A2368" s="99">
        <v>38758</v>
      </c>
      <c r="B2368" s="7">
        <v>2297</v>
      </c>
      <c r="C2368" s="27">
        <f t="shared" si="38"/>
        <v>-1.3405606162230143E-2</v>
      </c>
    </row>
    <row r="2369" spans="1:3">
      <c r="A2369" s="99">
        <v>38757</v>
      </c>
      <c r="B2369" s="7">
        <v>2256</v>
      </c>
      <c r="C2369" s="27">
        <f t="shared" si="38"/>
        <v>-1.8010590071148736E-2</v>
      </c>
    </row>
    <row r="2370" spans="1:3">
      <c r="A2370" s="99">
        <v>38756</v>
      </c>
      <c r="B2370" s="7">
        <v>2223</v>
      </c>
      <c r="C2370" s="27">
        <f t="shared" si="38"/>
        <v>-1.4735698653752951E-2</v>
      </c>
    </row>
    <row r="2371" spans="1:3">
      <c r="A2371" s="99">
        <v>38755</v>
      </c>
      <c r="B2371" s="7">
        <v>2192</v>
      </c>
      <c r="C2371" s="27">
        <f t="shared" si="38"/>
        <v>-1.4043265896290447E-2</v>
      </c>
    </row>
    <row r="2372" spans="1:3">
      <c r="A2372" s="99">
        <v>38754</v>
      </c>
      <c r="B2372" s="7">
        <v>2167</v>
      </c>
      <c r="C2372" s="27">
        <f t="shared" si="38"/>
        <v>-1.1470646531547052E-2</v>
      </c>
    </row>
    <row r="2373" spans="1:3">
      <c r="A2373" s="99">
        <v>38751</v>
      </c>
      <c r="B2373" s="7">
        <v>2145</v>
      </c>
      <c r="C2373" s="27">
        <f t="shared" ref="C2373:C2436" si="39">LN(B2373/B2372)</f>
        <v>-1.0204170174241736E-2</v>
      </c>
    </row>
    <row r="2374" spans="1:3">
      <c r="A2374" s="99">
        <v>38750</v>
      </c>
      <c r="B2374" s="7">
        <v>2115</v>
      </c>
      <c r="C2374" s="27">
        <f t="shared" si="39"/>
        <v>-1.4084739881738972E-2</v>
      </c>
    </row>
    <row r="2375" spans="1:3">
      <c r="A2375" s="99">
        <v>38749</v>
      </c>
      <c r="B2375" s="7">
        <v>2087</v>
      </c>
      <c r="C2375" s="27">
        <f t="shared" si="39"/>
        <v>-1.3327184403177615E-2</v>
      </c>
    </row>
    <row r="2376" spans="1:3">
      <c r="A2376" s="99">
        <v>38748</v>
      </c>
      <c r="B2376" s="7">
        <v>2081</v>
      </c>
      <c r="C2376" s="27">
        <f t="shared" si="39"/>
        <v>-2.8790806835663008E-3</v>
      </c>
    </row>
    <row r="2377" spans="1:3">
      <c r="A2377" s="99">
        <v>38747</v>
      </c>
      <c r="B2377" s="7">
        <v>2069</v>
      </c>
      <c r="C2377" s="27">
        <f t="shared" si="39"/>
        <v>-5.7831486480914114E-3</v>
      </c>
    </row>
    <row r="2378" spans="1:3">
      <c r="A2378" s="99">
        <v>38744</v>
      </c>
      <c r="B2378" s="7">
        <v>2057</v>
      </c>
      <c r="C2378" s="27">
        <f t="shared" si="39"/>
        <v>-5.8167880925858451E-3</v>
      </c>
    </row>
    <row r="2379" spans="1:3">
      <c r="A2379" s="99">
        <v>38743</v>
      </c>
      <c r="B2379" s="7">
        <v>2037</v>
      </c>
      <c r="C2379" s="27">
        <f t="shared" si="39"/>
        <v>-9.7704734261512965E-3</v>
      </c>
    </row>
    <row r="2380" spans="1:3">
      <c r="A2380" s="99">
        <v>38742</v>
      </c>
      <c r="B2380" s="7">
        <v>2033</v>
      </c>
      <c r="C2380" s="27">
        <f t="shared" si="39"/>
        <v>-1.9656025984591784E-3</v>
      </c>
    </row>
    <row r="2381" spans="1:3">
      <c r="A2381" s="99">
        <v>38741</v>
      </c>
      <c r="B2381" s="7">
        <v>2050</v>
      </c>
      <c r="C2381" s="27">
        <f t="shared" si="39"/>
        <v>8.3272585041072582E-3</v>
      </c>
    </row>
    <row r="2382" spans="1:3">
      <c r="A2382" s="99">
        <v>38740</v>
      </c>
      <c r="B2382" s="7">
        <v>2084</v>
      </c>
      <c r="C2382" s="27">
        <f t="shared" si="39"/>
        <v>1.6449330740803687E-2</v>
      </c>
    </row>
    <row r="2383" spans="1:3">
      <c r="A2383" s="99">
        <v>38737</v>
      </c>
      <c r="B2383" s="7">
        <v>2121</v>
      </c>
      <c r="C2383" s="27">
        <f t="shared" si="39"/>
        <v>1.7598551691424904E-2</v>
      </c>
    </row>
    <row r="2384" spans="1:3">
      <c r="A2384" s="99">
        <v>38736</v>
      </c>
      <c r="B2384" s="7">
        <v>2169</v>
      </c>
      <c r="C2384" s="27">
        <f t="shared" si="39"/>
        <v>2.2378556262191828E-2</v>
      </c>
    </row>
    <row r="2385" spans="1:3">
      <c r="A2385" s="99">
        <v>38735</v>
      </c>
      <c r="B2385" s="7">
        <v>2214</v>
      </c>
      <c r="C2385" s="27">
        <f t="shared" si="39"/>
        <v>2.0534602441707735E-2</v>
      </c>
    </row>
    <row r="2386" spans="1:3">
      <c r="A2386" s="99">
        <v>38734</v>
      </c>
      <c r="B2386" s="7">
        <v>2263</v>
      </c>
      <c r="C2386" s="27">
        <f t="shared" si="39"/>
        <v>2.1890532364955216E-2</v>
      </c>
    </row>
    <row r="2387" spans="1:3">
      <c r="A2387" s="99">
        <v>38733</v>
      </c>
      <c r="B2387" s="7">
        <v>2307</v>
      </c>
      <c r="C2387" s="27">
        <f t="shared" si="39"/>
        <v>1.9256612540216184E-2</v>
      </c>
    </row>
    <row r="2388" spans="1:3">
      <c r="A2388" s="99">
        <v>38730</v>
      </c>
      <c r="B2388" s="7">
        <v>2341</v>
      </c>
      <c r="C2388" s="27">
        <f t="shared" si="39"/>
        <v>1.4630209317156999E-2</v>
      </c>
    </row>
    <row r="2389" spans="1:3">
      <c r="A2389" s="99">
        <v>38729</v>
      </c>
      <c r="B2389" s="7">
        <v>2382</v>
      </c>
      <c r="C2389" s="27">
        <f t="shared" si="39"/>
        <v>1.7362282424334696E-2</v>
      </c>
    </row>
    <row r="2390" spans="1:3">
      <c r="A2390" s="99">
        <v>38728</v>
      </c>
      <c r="B2390" s="7">
        <v>2428</v>
      </c>
      <c r="C2390" s="27">
        <f t="shared" si="39"/>
        <v>1.912740226414348E-2</v>
      </c>
    </row>
    <row r="2391" spans="1:3">
      <c r="A2391" s="99">
        <v>38727</v>
      </c>
      <c r="B2391" s="7">
        <v>2470</v>
      </c>
      <c r="C2391" s="27">
        <f t="shared" si="39"/>
        <v>1.7150277442634036E-2</v>
      </c>
    </row>
    <row r="2392" spans="1:3">
      <c r="A2392" s="99">
        <v>38726</v>
      </c>
      <c r="B2392" s="7">
        <v>2493</v>
      </c>
      <c r="C2392" s="27">
        <f t="shared" si="39"/>
        <v>9.2686539015349474E-3</v>
      </c>
    </row>
    <row r="2393" spans="1:3">
      <c r="A2393" s="99">
        <v>38723</v>
      </c>
      <c r="B2393" s="7">
        <v>2497</v>
      </c>
      <c r="C2393" s="27">
        <f t="shared" si="39"/>
        <v>1.60320675621531E-3</v>
      </c>
    </row>
    <row r="2394" spans="1:3">
      <c r="A2394" s="99">
        <v>38722</v>
      </c>
      <c r="B2394" s="7">
        <v>2495</v>
      </c>
      <c r="C2394" s="27">
        <f t="shared" si="39"/>
        <v>-8.0128209415413496E-4</v>
      </c>
    </row>
    <row r="2395" spans="1:3">
      <c r="A2395" s="99">
        <v>38721</v>
      </c>
      <c r="B2395" s="7">
        <v>2468</v>
      </c>
      <c r="C2395" s="27">
        <f t="shared" si="39"/>
        <v>-1.0880623160340663E-2</v>
      </c>
    </row>
    <row r="2396" spans="1:3">
      <c r="A2396" s="99">
        <v>38720</v>
      </c>
      <c r="B2396" s="7">
        <v>2438</v>
      </c>
      <c r="C2396" s="27">
        <f t="shared" si="39"/>
        <v>-1.2230074984061626E-2</v>
      </c>
    </row>
    <row r="2397" spans="1:3">
      <c r="A2397" s="99">
        <v>38709</v>
      </c>
      <c r="B2397" s="7">
        <v>2407</v>
      </c>
      <c r="C2397" s="27">
        <f t="shared" si="39"/>
        <v>-1.2796872258144886E-2</v>
      </c>
    </row>
    <row r="2398" spans="1:3">
      <c r="A2398" s="99">
        <v>38708</v>
      </c>
      <c r="B2398" s="7">
        <v>2417</v>
      </c>
      <c r="C2398" s="27">
        <f t="shared" si="39"/>
        <v>4.1459429204110136E-3</v>
      </c>
    </row>
    <row r="2399" spans="1:3">
      <c r="A2399" s="99">
        <v>38707</v>
      </c>
      <c r="B2399" s="7">
        <v>2439</v>
      </c>
      <c r="C2399" s="27">
        <f t="shared" si="39"/>
        <v>9.0610175124371979E-3</v>
      </c>
    </row>
    <row r="2400" spans="1:3">
      <c r="A2400" s="99">
        <v>38706</v>
      </c>
      <c r="B2400" s="7">
        <v>2475</v>
      </c>
      <c r="C2400" s="27">
        <f t="shared" si="39"/>
        <v>1.4652276786870415E-2</v>
      </c>
    </row>
    <row r="2401" spans="1:3">
      <c r="A2401" s="99">
        <v>38705</v>
      </c>
      <c r="B2401" s="7">
        <v>2510</v>
      </c>
      <c r="C2401" s="27">
        <f t="shared" si="39"/>
        <v>1.4042357123038984E-2</v>
      </c>
    </row>
    <row r="2402" spans="1:3">
      <c r="A2402" s="99">
        <v>38702</v>
      </c>
      <c r="B2402" s="7">
        <v>2536</v>
      </c>
      <c r="C2402" s="27">
        <f t="shared" si="39"/>
        <v>1.030528343128692E-2</v>
      </c>
    </row>
    <row r="2403" spans="1:3">
      <c r="A2403" s="99">
        <v>38701</v>
      </c>
      <c r="B2403" s="7">
        <v>2566</v>
      </c>
      <c r="C2403" s="27">
        <f t="shared" si="39"/>
        <v>1.1760229618465122E-2</v>
      </c>
    </row>
    <row r="2404" spans="1:3">
      <c r="A2404" s="99">
        <v>38700</v>
      </c>
      <c r="B2404" s="7">
        <v>2582</v>
      </c>
      <c r="C2404" s="27">
        <f t="shared" si="39"/>
        <v>6.2160262310060298E-3</v>
      </c>
    </row>
    <row r="2405" spans="1:3">
      <c r="A2405" s="99">
        <v>38699</v>
      </c>
      <c r="B2405" s="7">
        <v>2613</v>
      </c>
      <c r="C2405" s="27">
        <f t="shared" si="39"/>
        <v>1.1934694114024697E-2</v>
      </c>
    </row>
    <row r="2406" spans="1:3">
      <c r="A2406" s="99">
        <v>38698</v>
      </c>
      <c r="B2406" s="7">
        <v>2624</v>
      </c>
      <c r="C2406" s="27">
        <f t="shared" si="39"/>
        <v>4.2008845433671284E-3</v>
      </c>
    </row>
    <row r="2407" spans="1:3">
      <c r="A2407" s="99">
        <v>38695</v>
      </c>
      <c r="B2407" s="7">
        <v>2639</v>
      </c>
      <c r="C2407" s="27">
        <f t="shared" si="39"/>
        <v>5.7001864393443165E-3</v>
      </c>
    </row>
    <row r="2408" spans="1:3">
      <c r="A2408" s="99">
        <v>38694</v>
      </c>
      <c r="B2408" s="7">
        <v>2650</v>
      </c>
      <c r="C2408" s="27">
        <f t="shared" si="39"/>
        <v>4.159582476943726E-3</v>
      </c>
    </row>
    <row r="2409" spans="1:3">
      <c r="A2409" s="99">
        <v>38693</v>
      </c>
      <c r="B2409" s="7">
        <v>2693</v>
      </c>
      <c r="C2409" s="27">
        <f t="shared" si="39"/>
        <v>1.6096173831331034E-2</v>
      </c>
    </row>
    <row r="2410" spans="1:3">
      <c r="A2410" s="99">
        <v>38692</v>
      </c>
      <c r="B2410" s="7">
        <v>2746</v>
      </c>
      <c r="C2410" s="27">
        <f t="shared" si="39"/>
        <v>1.948949351631753E-2</v>
      </c>
    </row>
    <row r="2411" spans="1:3">
      <c r="A2411" s="99">
        <v>38691</v>
      </c>
      <c r="B2411" s="7">
        <v>2764</v>
      </c>
      <c r="C2411" s="27">
        <f t="shared" si="39"/>
        <v>6.5335985596442284E-3</v>
      </c>
    </row>
    <row r="2412" spans="1:3">
      <c r="A2412" s="99">
        <v>38688</v>
      </c>
      <c r="B2412" s="7">
        <v>2767</v>
      </c>
      <c r="C2412" s="27">
        <f t="shared" si="39"/>
        <v>1.0847948993653129E-3</v>
      </c>
    </row>
    <row r="2413" spans="1:3">
      <c r="A2413" s="99">
        <v>38687</v>
      </c>
      <c r="B2413" s="7">
        <v>2772</v>
      </c>
      <c r="C2413" s="27">
        <f t="shared" si="39"/>
        <v>1.8053805228678609E-3</v>
      </c>
    </row>
    <row r="2414" spans="1:3">
      <c r="A2414" s="99">
        <v>38686</v>
      </c>
      <c r="B2414" s="7">
        <v>2770</v>
      </c>
      <c r="C2414" s="27">
        <f t="shared" si="39"/>
        <v>-7.2176112840962399E-4</v>
      </c>
    </row>
    <row r="2415" spans="1:3">
      <c r="A2415" s="99">
        <v>38685</v>
      </c>
      <c r="B2415" s="7">
        <v>2743</v>
      </c>
      <c r="C2415" s="27">
        <f t="shared" si="39"/>
        <v>-9.7951082437809801E-3</v>
      </c>
    </row>
    <row r="2416" spans="1:3">
      <c r="A2416" s="99">
        <v>38684</v>
      </c>
      <c r="B2416" s="7">
        <v>2739</v>
      </c>
      <c r="C2416" s="27">
        <f t="shared" si="39"/>
        <v>-1.4593216745250708E-3</v>
      </c>
    </row>
    <row r="2417" spans="1:3">
      <c r="A2417" s="99">
        <v>38681</v>
      </c>
      <c r="B2417" s="7">
        <v>2757</v>
      </c>
      <c r="C2417" s="27">
        <f t="shared" si="39"/>
        <v>6.5502417607185628E-3</v>
      </c>
    </row>
    <row r="2418" spans="1:3">
      <c r="A2418" s="99">
        <v>38680</v>
      </c>
      <c r="B2418" s="7">
        <v>2786</v>
      </c>
      <c r="C2418" s="27">
        <f t="shared" si="39"/>
        <v>1.0463743315954175E-2</v>
      </c>
    </row>
    <row r="2419" spans="1:3">
      <c r="A2419" s="99">
        <v>38679</v>
      </c>
      <c r="B2419" s="7">
        <v>2810</v>
      </c>
      <c r="C2419" s="27">
        <f t="shared" si="39"/>
        <v>8.5776079880404126E-3</v>
      </c>
    </row>
    <row r="2420" spans="1:3">
      <c r="A2420" s="99">
        <v>38678</v>
      </c>
      <c r="B2420" s="7">
        <v>2837</v>
      </c>
      <c r="C2420" s="27">
        <f t="shared" si="39"/>
        <v>9.5626724810598581E-3</v>
      </c>
    </row>
    <row r="2421" spans="1:3">
      <c r="A2421" s="99">
        <v>38677</v>
      </c>
      <c r="B2421" s="7">
        <v>2869</v>
      </c>
      <c r="C2421" s="27">
        <f t="shared" si="39"/>
        <v>1.1216381172513544E-2</v>
      </c>
    </row>
    <row r="2422" spans="1:3">
      <c r="A2422" s="99">
        <v>38674</v>
      </c>
      <c r="B2422" s="7">
        <v>2898</v>
      </c>
      <c r="C2422" s="27">
        <f t="shared" si="39"/>
        <v>1.0057306899262892E-2</v>
      </c>
    </row>
    <row r="2423" spans="1:3">
      <c r="A2423" s="99">
        <v>38673</v>
      </c>
      <c r="B2423" s="7">
        <v>2935</v>
      </c>
      <c r="C2423" s="27">
        <f t="shared" si="39"/>
        <v>1.2686609381569128E-2</v>
      </c>
    </row>
    <row r="2424" spans="1:3">
      <c r="A2424" s="99">
        <v>38672</v>
      </c>
      <c r="B2424" s="7">
        <v>2991</v>
      </c>
      <c r="C2424" s="27">
        <f t="shared" si="39"/>
        <v>1.8900326367751168E-2</v>
      </c>
    </row>
    <row r="2425" spans="1:3">
      <c r="A2425" s="99">
        <v>38671</v>
      </c>
      <c r="B2425" s="7">
        <v>3029</v>
      </c>
      <c r="C2425" s="27">
        <f t="shared" si="39"/>
        <v>1.2624752397289378E-2</v>
      </c>
    </row>
    <row r="2426" spans="1:3">
      <c r="A2426" s="99">
        <v>38670</v>
      </c>
      <c r="B2426" s="7">
        <v>3048</v>
      </c>
      <c r="C2426" s="27">
        <f t="shared" si="39"/>
        <v>6.2531057792995816E-3</v>
      </c>
    </row>
    <row r="2427" spans="1:3">
      <c r="A2427" s="99">
        <v>38667</v>
      </c>
      <c r="B2427" s="7">
        <v>3033</v>
      </c>
      <c r="C2427" s="27">
        <f t="shared" si="39"/>
        <v>-4.9334091179557768E-3</v>
      </c>
    </row>
    <row r="2428" spans="1:3">
      <c r="A2428" s="99">
        <v>38666</v>
      </c>
      <c r="B2428" s="7">
        <v>3004</v>
      </c>
      <c r="C2428" s="27">
        <f t="shared" si="39"/>
        <v>-9.6074948045557912E-3</v>
      </c>
    </row>
    <row r="2429" spans="1:3">
      <c r="A2429" s="99">
        <v>38665</v>
      </c>
      <c r="B2429" s="7">
        <v>2946</v>
      </c>
      <c r="C2429" s="27">
        <f t="shared" si="39"/>
        <v>-1.949641586144979E-2</v>
      </c>
    </row>
    <row r="2430" spans="1:3">
      <c r="A2430" s="99">
        <v>38664</v>
      </c>
      <c r="B2430" s="7">
        <v>2935</v>
      </c>
      <c r="C2430" s="27">
        <f t="shared" si="39"/>
        <v>-3.7408647603787977E-3</v>
      </c>
    </row>
    <row r="2431" spans="1:3">
      <c r="A2431" s="99">
        <v>38663</v>
      </c>
      <c r="B2431" s="7">
        <v>2945</v>
      </c>
      <c r="C2431" s="27">
        <f t="shared" si="39"/>
        <v>3.4013638234902605E-3</v>
      </c>
    </row>
    <row r="2432" spans="1:3">
      <c r="A2432" s="99">
        <v>38660</v>
      </c>
      <c r="B2432" s="7">
        <v>2967</v>
      </c>
      <c r="C2432" s="27">
        <f t="shared" si="39"/>
        <v>7.4425242051346626E-3</v>
      </c>
    </row>
    <row r="2433" spans="1:3">
      <c r="A2433" s="99">
        <v>38659</v>
      </c>
      <c r="B2433" s="7">
        <v>2988</v>
      </c>
      <c r="C2433" s="27">
        <f t="shared" si="39"/>
        <v>7.0529259618860836E-3</v>
      </c>
    </row>
    <row r="2434" spans="1:3">
      <c r="A2434" s="99">
        <v>38658</v>
      </c>
      <c r="B2434" s="7">
        <v>3030</v>
      </c>
      <c r="C2434" s="27">
        <f t="shared" si="39"/>
        <v>1.3958352250706855E-2</v>
      </c>
    </row>
    <row r="2435" spans="1:3">
      <c r="A2435" s="99">
        <v>38657</v>
      </c>
      <c r="B2435" s="7">
        <v>3081</v>
      </c>
      <c r="C2435" s="27">
        <f t="shared" si="39"/>
        <v>1.6691600093253111E-2</v>
      </c>
    </row>
    <row r="2436" spans="1:3">
      <c r="A2436" s="99">
        <v>38656</v>
      </c>
      <c r="B2436" s="7">
        <v>3113</v>
      </c>
      <c r="C2436" s="27">
        <f t="shared" si="39"/>
        <v>1.0332671844940342E-2</v>
      </c>
    </row>
    <row r="2437" spans="1:3">
      <c r="A2437" s="99">
        <v>38653</v>
      </c>
      <c r="B2437" s="7">
        <v>3140</v>
      </c>
      <c r="C2437" s="27">
        <f t="shared" ref="C2437:C2500" si="40">LN(B2437/B2436)</f>
        <v>8.6359084606908235E-3</v>
      </c>
    </row>
    <row r="2438" spans="1:3">
      <c r="A2438" s="99">
        <v>38652</v>
      </c>
      <c r="B2438" s="7">
        <v>3149</v>
      </c>
      <c r="C2438" s="27">
        <f t="shared" si="40"/>
        <v>2.8621421987256503E-3</v>
      </c>
    </row>
    <row r="2439" spans="1:3">
      <c r="A2439" s="99">
        <v>38651</v>
      </c>
      <c r="B2439" s="7">
        <v>3139</v>
      </c>
      <c r="C2439" s="27">
        <f t="shared" si="40"/>
        <v>-3.1806642590711436E-3</v>
      </c>
    </row>
    <row r="2440" spans="1:3">
      <c r="A2440" s="99">
        <v>38650</v>
      </c>
      <c r="B2440" s="7">
        <v>3125</v>
      </c>
      <c r="C2440" s="27">
        <f t="shared" si="40"/>
        <v>-4.4699946714517108E-3</v>
      </c>
    </row>
    <row r="2441" spans="1:3">
      <c r="A2441" s="99">
        <v>38649</v>
      </c>
      <c r="B2441" s="7">
        <v>3116</v>
      </c>
      <c r="C2441" s="27">
        <f t="shared" si="40"/>
        <v>-2.8841551798629841E-3</v>
      </c>
    </row>
    <row r="2442" spans="1:3">
      <c r="A2442" s="99">
        <v>38646</v>
      </c>
      <c r="B2442" s="7">
        <v>3130</v>
      </c>
      <c r="C2442" s="27">
        <f t="shared" si="40"/>
        <v>4.4828765435600106E-3</v>
      </c>
    </row>
    <row r="2443" spans="1:3">
      <c r="A2443" s="99">
        <v>38645</v>
      </c>
      <c r="B2443" s="7">
        <v>3162</v>
      </c>
      <c r="C2443" s="27">
        <f t="shared" si="40"/>
        <v>1.0171734235218381E-2</v>
      </c>
    </row>
    <row r="2444" spans="1:3">
      <c r="A2444" s="99">
        <v>38644</v>
      </c>
      <c r="B2444" s="7">
        <v>3227</v>
      </c>
      <c r="C2444" s="27">
        <f t="shared" si="40"/>
        <v>2.0348174282544453E-2</v>
      </c>
    </row>
    <row r="2445" spans="1:3">
      <c r="A2445" s="99">
        <v>38643</v>
      </c>
      <c r="B2445" s="7">
        <v>3305</v>
      </c>
      <c r="C2445" s="27">
        <f t="shared" si="40"/>
        <v>2.3883560233824819E-2</v>
      </c>
    </row>
    <row r="2446" spans="1:3">
      <c r="A2446" s="99">
        <v>38642</v>
      </c>
      <c r="B2446" s="7">
        <v>3361</v>
      </c>
      <c r="C2446" s="27">
        <f t="shared" si="40"/>
        <v>1.6802075439318945E-2</v>
      </c>
    </row>
    <row r="2447" spans="1:3">
      <c r="A2447" s="99">
        <v>38639</v>
      </c>
      <c r="B2447" s="7">
        <v>3370</v>
      </c>
      <c r="C2447" s="27">
        <f t="shared" si="40"/>
        <v>2.67419562130171E-3</v>
      </c>
    </row>
    <row r="2448" spans="1:3">
      <c r="A2448" s="99">
        <v>38638</v>
      </c>
      <c r="B2448" s="7">
        <v>3337</v>
      </c>
      <c r="C2448" s="27">
        <f t="shared" si="40"/>
        <v>-9.8405445950334389E-3</v>
      </c>
    </row>
    <row r="2449" spans="1:3">
      <c r="A2449" s="99">
        <v>38637</v>
      </c>
      <c r="B2449" s="7">
        <v>3273</v>
      </c>
      <c r="C2449" s="27">
        <f t="shared" si="40"/>
        <v>-1.9365204250193481E-2</v>
      </c>
    </row>
    <row r="2450" spans="1:3">
      <c r="A2450" s="99">
        <v>38636</v>
      </c>
      <c r="B2450" s="7">
        <v>3202</v>
      </c>
      <c r="C2450" s="27">
        <f t="shared" si="40"/>
        <v>-2.193138094452057E-2</v>
      </c>
    </row>
    <row r="2451" spans="1:3">
      <c r="A2451" s="99">
        <v>38635</v>
      </c>
      <c r="B2451" s="7">
        <v>3137</v>
      </c>
      <c r="C2451" s="27">
        <f t="shared" si="40"/>
        <v>-2.0508685365981875E-2</v>
      </c>
    </row>
    <row r="2452" spans="1:3">
      <c r="A2452" s="99">
        <v>38632</v>
      </c>
      <c r="B2452" s="7">
        <v>3098</v>
      </c>
      <c r="C2452" s="27">
        <f t="shared" si="40"/>
        <v>-1.2510187213864219E-2</v>
      </c>
    </row>
    <row r="2453" spans="1:3">
      <c r="A2453" s="99">
        <v>38631</v>
      </c>
      <c r="B2453" s="7">
        <v>3062</v>
      </c>
      <c r="C2453" s="27">
        <f t="shared" si="40"/>
        <v>-1.1688444759184837E-2</v>
      </c>
    </row>
    <row r="2454" spans="1:3">
      <c r="A2454" s="99">
        <v>38630</v>
      </c>
      <c r="B2454" s="7">
        <v>3019</v>
      </c>
      <c r="C2454" s="27">
        <f t="shared" si="40"/>
        <v>-1.4142646510790228E-2</v>
      </c>
    </row>
    <row r="2455" spans="1:3">
      <c r="A2455" s="99">
        <v>38629</v>
      </c>
      <c r="B2455" s="7">
        <v>2981</v>
      </c>
      <c r="C2455" s="27">
        <f t="shared" si="40"/>
        <v>-1.2666836028767305E-2</v>
      </c>
    </row>
    <row r="2456" spans="1:3">
      <c r="A2456" s="99">
        <v>38628</v>
      </c>
      <c r="B2456" s="7">
        <v>2944</v>
      </c>
      <c r="C2456" s="27">
        <f t="shared" si="40"/>
        <v>-1.2489613829304601E-2</v>
      </c>
    </row>
    <row r="2457" spans="1:3">
      <c r="A2457" s="99">
        <v>38625</v>
      </c>
      <c r="B2457" s="7">
        <v>2907</v>
      </c>
      <c r="C2457" s="27">
        <f t="shared" si="40"/>
        <v>-1.2647579289890885E-2</v>
      </c>
    </row>
    <row r="2458" spans="1:3">
      <c r="A2458" s="99">
        <v>38624</v>
      </c>
      <c r="B2458" s="7">
        <v>2907</v>
      </c>
      <c r="C2458" s="27">
        <f t="shared" si="40"/>
        <v>0</v>
      </c>
    </row>
    <row r="2459" spans="1:3">
      <c r="A2459" s="99">
        <v>38623</v>
      </c>
      <c r="B2459" s="7">
        <v>2953</v>
      </c>
      <c r="C2459" s="27">
        <f t="shared" si="40"/>
        <v>1.5699981185046827E-2</v>
      </c>
    </row>
    <row r="2460" spans="1:3">
      <c r="A2460" s="99">
        <v>38622</v>
      </c>
      <c r="B2460" s="7">
        <v>3011</v>
      </c>
      <c r="C2460" s="27">
        <f t="shared" si="40"/>
        <v>1.9450646737811196E-2</v>
      </c>
    </row>
    <row r="2461" spans="1:3">
      <c r="A2461" s="99">
        <v>38621</v>
      </c>
      <c r="B2461" s="7">
        <v>3058</v>
      </c>
      <c r="C2461" s="27">
        <f t="shared" si="40"/>
        <v>1.5488858007273877E-2</v>
      </c>
    </row>
    <row r="2462" spans="1:3">
      <c r="A2462" s="99">
        <v>38618</v>
      </c>
      <c r="B2462" s="7">
        <v>3069</v>
      </c>
      <c r="C2462" s="27">
        <f t="shared" si="40"/>
        <v>3.59066813072854E-3</v>
      </c>
    </row>
    <row r="2463" spans="1:3">
      <c r="A2463" s="99">
        <v>38617</v>
      </c>
      <c r="B2463" s="7">
        <v>3073</v>
      </c>
      <c r="C2463" s="27">
        <f t="shared" si="40"/>
        <v>1.3025075107485551E-3</v>
      </c>
    </row>
    <row r="2464" spans="1:3">
      <c r="A2464" s="99">
        <v>38616</v>
      </c>
      <c r="B2464" s="7">
        <v>3056</v>
      </c>
      <c r="C2464" s="27">
        <f t="shared" si="40"/>
        <v>-5.5474118440735866E-3</v>
      </c>
    </row>
    <row r="2465" spans="1:3">
      <c r="A2465" s="99">
        <v>38615</v>
      </c>
      <c r="B2465" s="7">
        <v>3011</v>
      </c>
      <c r="C2465" s="27">
        <f t="shared" si="40"/>
        <v>-1.4834621804677265E-2</v>
      </c>
    </row>
    <row r="2466" spans="1:3">
      <c r="A2466" s="99">
        <v>38614</v>
      </c>
      <c r="B2466" s="7">
        <v>2977</v>
      </c>
      <c r="C2466" s="27">
        <f t="shared" si="40"/>
        <v>-1.1356167465957433E-2</v>
      </c>
    </row>
    <row r="2467" spans="1:3">
      <c r="A2467" s="99">
        <v>38611</v>
      </c>
      <c r="B2467" s="7">
        <v>2949</v>
      </c>
      <c r="C2467" s="27">
        <f t="shared" si="40"/>
        <v>-9.4499522005001887E-3</v>
      </c>
    </row>
    <row r="2468" spans="1:3">
      <c r="A2468" s="99">
        <v>38610</v>
      </c>
      <c r="B2468" s="7">
        <v>2885</v>
      </c>
      <c r="C2468" s="27">
        <f t="shared" si="40"/>
        <v>-2.1941229873076316E-2</v>
      </c>
    </row>
    <row r="2469" spans="1:3">
      <c r="A2469" s="99">
        <v>38609</v>
      </c>
      <c r="B2469" s="7">
        <v>2819</v>
      </c>
      <c r="C2469" s="27">
        <f t="shared" si="40"/>
        <v>-2.3142687828087347E-2</v>
      </c>
    </row>
    <row r="2470" spans="1:3">
      <c r="A2470" s="99">
        <v>38608</v>
      </c>
      <c r="B2470" s="7">
        <v>2766</v>
      </c>
      <c r="C2470" s="27">
        <f t="shared" si="40"/>
        <v>-1.8979978889409017E-2</v>
      </c>
    </row>
    <row r="2471" spans="1:3">
      <c r="A2471" s="99">
        <v>38607</v>
      </c>
      <c r="B2471" s="7">
        <v>2701</v>
      </c>
      <c r="C2471" s="27">
        <f t="shared" si="40"/>
        <v>-2.3780158432087896E-2</v>
      </c>
    </row>
    <row r="2472" spans="1:3">
      <c r="A2472" s="99">
        <v>38604</v>
      </c>
      <c r="B2472" s="7">
        <v>2626</v>
      </c>
      <c r="C2472" s="27">
        <f t="shared" si="40"/>
        <v>-2.8160298929874129E-2</v>
      </c>
    </row>
    <row r="2473" spans="1:3">
      <c r="A2473" s="99">
        <v>38603</v>
      </c>
      <c r="B2473" s="7">
        <v>2561</v>
      </c>
      <c r="C2473" s="27">
        <f t="shared" si="40"/>
        <v>-2.5063968663216276E-2</v>
      </c>
    </row>
    <row r="2474" spans="1:3">
      <c r="A2474" s="99">
        <v>38602</v>
      </c>
      <c r="B2474" s="7">
        <v>2480</v>
      </c>
      <c r="C2474" s="27">
        <f t="shared" si="40"/>
        <v>-3.213924704049733E-2</v>
      </c>
    </row>
    <row r="2475" spans="1:3">
      <c r="A2475" s="99">
        <v>38601</v>
      </c>
      <c r="B2475" s="7">
        <v>2418</v>
      </c>
      <c r="C2475" s="27">
        <f t="shared" si="40"/>
        <v>-2.5317807984289897E-2</v>
      </c>
    </row>
    <row r="2476" spans="1:3">
      <c r="A2476" s="99">
        <v>38600</v>
      </c>
      <c r="B2476" s="7">
        <v>2424</v>
      </c>
      <c r="C2476" s="27">
        <f t="shared" si="40"/>
        <v>2.4783160144670005E-3</v>
      </c>
    </row>
    <row r="2477" spans="1:3">
      <c r="A2477" s="99">
        <v>38597</v>
      </c>
      <c r="B2477" s="7">
        <v>2479</v>
      </c>
      <c r="C2477" s="27">
        <f t="shared" si="40"/>
        <v>2.2436184845985419E-2</v>
      </c>
    </row>
    <row r="2478" spans="1:3">
      <c r="A2478" s="99">
        <v>38596</v>
      </c>
      <c r="B2478" s="7">
        <v>2548</v>
      </c>
      <c r="C2478" s="27">
        <f t="shared" si="40"/>
        <v>2.7453484656863418E-2</v>
      </c>
    </row>
    <row r="2479" spans="1:3">
      <c r="A2479" s="99">
        <v>38595</v>
      </c>
      <c r="B2479" s="7">
        <v>2592</v>
      </c>
      <c r="C2479" s="27">
        <f t="shared" si="40"/>
        <v>1.7121040780111351E-2</v>
      </c>
    </row>
    <row r="2480" spans="1:3">
      <c r="A2480" s="99">
        <v>38594</v>
      </c>
      <c r="B2480" s="7">
        <v>2608</v>
      </c>
      <c r="C2480" s="27">
        <f t="shared" si="40"/>
        <v>6.1538655743782859E-3</v>
      </c>
    </row>
    <row r="2481" spans="1:3">
      <c r="A2481" s="99">
        <v>38590</v>
      </c>
      <c r="B2481" s="7">
        <v>2625</v>
      </c>
      <c r="C2481" s="27">
        <f t="shared" si="40"/>
        <v>6.497251979180484E-3</v>
      </c>
    </row>
    <row r="2482" spans="1:3">
      <c r="A2482" s="99">
        <v>38589</v>
      </c>
      <c r="B2482" s="7">
        <v>2631</v>
      </c>
      <c r="C2482" s="27">
        <f t="shared" si="40"/>
        <v>2.2831060145685499E-3</v>
      </c>
    </row>
    <row r="2483" spans="1:3">
      <c r="A2483" s="99">
        <v>38588</v>
      </c>
      <c r="B2483" s="7">
        <v>2634</v>
      </c>
      <c r="C2483" s="27">
        <f t="shared" si="40"/>
        <v>1.1396012629335743E-3</v>
      </c>
    </row>
    <row r="2484" spans="1:3">
      <c r="A2484" s="99">
        <v>38587</v>
      </c>
      <c r="B2484" s="7">
        <v>2612</v>
      </c>
      <c r="C2484" s="27">
        <f t="shared" si="40"/>
        <v>-8.3873919069046253E-3</v>
      </c>
    </row>
    <row r="2485" spans="1:3">
      <c r="A2485" s="99">
        <v>38586</v>
      </c>
      <c r="B2485" s="7">
        <v>2567</v>
      </c>
      <c r="C2485" s="27">
        <f t="shared" si="40"/>
        <v>-1.7378309525181216E-2</v>
      </c>
    </row>
    <row r="2486" spans="1:3">
      <c r="A2486" s="99">
        <v>38583</v>
      </c>
      <c r="B2486" s="7">
        <v>2478</v>
      </c>
      <c r="C2486" s="27">
        <f t="shared" si="40"/>
        <v>-3.5286118682052628E-2</v>
      </c>
    </row>
    <row r="2487" spans="1:3">
      <c r="A2487" s="99">
        <v>38582</v>
      </c>
      <c r="B2487" s="7">
        <v>2372</v>
      </c>
      <c r="C2487" s="27">
        <f t="shared" si="40"/>
        <v>-4.371830207147169E-2</v>
      </c>
    </row>
    <row r="2488" spans="1:3">
      <c r="A2488" s="99">
        <v>38581</v>
      </c>
      <c r="B2488" s="7">
        <v>2286</v>
      </c>
      <c r="C2488" s="27">
        <f t="shared" si="40"/>
        <v>-3.6929915762860137E-2</v>
      </c>
    </row>
    <row r="2489" spans="1:3">
      <c r="A2489" s="99">
        <v>38580</v>
      </c>
      <c r="B2489" s="7">
        <v>2215</v>
      </c>
      <c r="C2489" s="27">
        <f t="shared" si="40"/>
        <v>-3.1551161875519998E-2</v>
      </c>
    </row>
    <row r="2490" spans="1:3">
      <c r="A2490" s="99">
        <v>38579</v>
      </c>
      <c r="B2490" s="7">
        <v>2169</v>
      </c>
      <c r="C2490" s="27">
        <f t="shared" si="40"/>
        <v>-2.0986171652361635E-2</v>
      </c>
    </row>
    <row r="2491" spans="1:3">
      <c r="A2491" s="99">
        <v>38576</v>
      </c>
      <c r="B2491" s="7">
        <v>2125</v>
      </c>
      <c r="C2491" s="27">
        <f t="shared" si="40"/>
        <v>-2.0494429468357216E-2</v>
      </c>
    </row>
    <row r="2492" spans="1:3">
      <c r="A2492" s="99">
        <v>38575</v>
      </c>
      <c r="B2492" s="7">
        <v>2044</v>
      </c>
      <c r="C2492" s="27">
        <f t="shared" si="40"/>
        <v>-3.8863130034922096E-2</v>
      </c>
    </row>
    <row r="2493" spans="1:3">
      <c r="A2493" s="99">
        <v>38574</v>
      </c>
      <c r="B2493" s="7">
        <v>1959</v>
      </c>
      <c r="C2493" s="27">
        <f t="shared" si="40"/>
        <v>-4.2474533379054338E-2</v>
      </c>
    </row>
    <row r="2494" spans="1:3">
      <c r="A2494" s="99">
        <v>38573</v>
      </c>
      <c r="B2494" s="7">
        <v>1907</v>
      </c>
      <c r="C2494" s="27">
        <f t="shared" si="40"/>
        <v>-2.690281234412167E-2</v>
      </c>
    </row>
    <row r="2495" spans="1:3">
      <c r="A2495" s="99">
        <v>38572</v>
      </c>
      <c r="B2495" s="7">
        <v>1868</v>
      </c>
      <c r="C2495" s="27">
        <f t="shared" si="40"/>
        <v>-2.0662986811631177E-2</v>
      </c>
    </row>
    <row r="2496" spans="1:3">
      <c r="A2496" s="99">
        <v>38569</v>
      </c>
      <c r="B2496" s="7">
        <v>1819</v>
      </c>
      <c r="C2496" s="27">
        <f t="shared" si="40"/>
        <v>-2.6581440270665651E-2</v>
      </c>
    </row>
    <row r="2497" spans="1:6">
      <c r="A2497" s="99">
        <v>38568</v>
      </c>
      <c r="B2497" s="7">
        <v>1769</v>
      </c>
      <c r="C2497" s="27">
        <f t="shared" si="40"/>
        <v>-2.7872484358336932E-2</v>
      </c>
    </row>
    <row r="2498" spans="1:6">
      <c r="A2498" s="99">
        <v>38567</v>
      </c>
      <c r="B2498" s="7">
        <v>1747</v>
      </c>
      <c r="C2498" s="27">
        <f t="shared" si="40"/>
        <v>-1.251438402572869E-2</v>
      </c>
    </row>
    <row r="2499" spans="1:6">
      <c r="A2499" s="99">
        <v>38566</v>
      </c>
      <c r="B2499" s="7">
        <v>1749</v>
      </c>
      <c r="C2499" s="27">
        <f t="shared" si="40"/>
        <v>1.1441648845455675E-3</v>
      </c>
    </row>
    <row r="2500" spans="1:6">
      <c r="A2500" s="99">
        <v>38565</v>
      </c>
      <c r="B2500" s="7">
        <v>1769</v>
      </c>
      <c r="C2500" s="27">
        <f t="shared" si="40"/>
        <v>1.1370219141183184E-2</v>
      </c>
    </row>
    <row r="2501" spans="1:6">
      <c r="A2501" s="100" t="s">
        <v>76</v>
      </c>
      <c r="B2501" s="34"/>
      <c r="C2501" s="101">
        <f>_xlfn.STDEV.P(C4:C2500)*SQRT(252)</f>
        <v>0.36435357980702954</v>
      </c>
      <c r="F2501" s="5"/>
    </row>
  </sheetData>
  <phoneticPr fontId="10" type="noConversion"/>
  <printOptions horizontalCentered="1"/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65"/>
  <sheetViews>
    <sheetView topLeftCell="M1" workbookViewId="0">
      <selection sqref="A1:L16"/>
    </sheetView>
  </sheetViews>
  <sheetFormatPr defaultRowHeight="15"/>
  <cols>
    <col min="1" max="1" width="9.5703125" customWidth="1"/>
    <col min="2" max="2" width="8.28515625" customWidth="1"/>
    <col min="3" max="3" width="8.42578125" style="1" customWidth="1"/>
    <col min="4" max="4" width="12.140625" customWidth="1"/>
    <col min="5" max="5" width="8.42578125" customWidth="1"/>
    <col min="6" max="6" width="10.85546875" customWidth="1"/>
    <col min="7" max="7" width="11.5703125" customWidth="1"/>
    <col min="8" max="8" width="11.42578125" customWidth="1"/>
    <col min="9" max="9" width="8.7109375" customWidth="1"/>
    <col min="10" max="10" width="8.28515625" customWidth="1"/>
    <col min="13" max="13" width="7.42578125" customWidth="1"/>
    <col min="14" max="14" width="8.28515625" customWidth="1"/>
    <col min="17" max="17" width="4.42578125" customWidth="1"/>
  </cols>
  <sheetData>
    <row r="1" spans="1:12">
      <c r="A1" s="25"/>
      <c r="B1" s="21" t="s">
        <v>106</v>
      </c>
      <c r="C1" s="24"/>
      <c r="D1" s="22"/>
      <c r="E1" s="24"/>
      <c r="F1" s="6"/>
      <c r="G1" s="24" t="s">
        <v>155</v>
      </c>
      <c r="H1" s="4"/>
      <c r="I1" s="21" t="s">
        <v>105</v>
      </c>
      <c r="J1" s="24"/>
      <c r="K1" s="24"/>
      <c r="L1" s="35"/>
    </row>
    <row r="2" spans="1:12" s="8" customFormat="1">
      <c r="A2" s="7" t="s">
        <v>30</v>
      </c>
      <c r="B2" s="14" t="s">
        <v>90</v>
      </c>
      <c r="C2" s="14" t="s">
        <v>92</v>
      </c>
      <c r="D2" s="23" t="s">
        <v>32</v>
      </c>
      <c r="E2" s="7" t="s">
        <v>93</v>
      </c>
      <c r="F2" s="104" t="s">
        <v>91</v>
      </c>
      <c r="G2" s="7" t="s">
        <v>104</v>
      </c>
      <c r="H2" s="27" t="s">
        <v>103</v>
      </c>
      <c r="I2" s="14" t="s">
        <v>90</v>
      </c>
      <c r="J2" s="7" t="s">
        <v>92</v>
      </c>
      <c r="K2" s="7" t="s">
        <v>93</v>
      </c>
      <c r="L2" s="27" t="s">
        <v>91</v>
      </c>
    </row>
    <row r="3" spans="1:12" s="8" customFormat="1">
      <c r="A3" s="9">
        <v>40909</v>
      </c>
      <c r="B3" s="16">
        <v>10.1</v>
      </c>
      <c r="C3" s="28">
        <v>10.6</v>
      </c>
      <c r="D3" s="13"/>
      <c r="E3" s="32">
        <v>10.1</v>
      </c>
      <c r="F3" s="110">
        <v>7.6</v>
      </c>
      <c r="G3" s="14">
        <f>1078.1282051282</f>
        <v>1078.1282051282001</v>
      </c>
      <c r="H3" s="27"/>
      <c r="I3" s="16">
        <v>13</v>
      </c>
      <c r="J3" s="32">
        <v>10.3</v>
      </c>
      <c r="K3" s="32">
        <v>10.5</v>
      </c>
      <c r="L3" s="33">
        <v>7.8</v>
      </c>
    </row>
    <row r="4" spans="1:12" s="8" customFormat="1">
      <c r="A4" s="9">
        <v>40940</v>
      </c>
      <c r="B4" s="16">
        <v>5.5</v>
      </c>
      <c r="C4" s="16">
        <v>7.4</v>
      </c>
      <c r="D4" s="15">
        <f t="shared" ref="D4:D13" si="0">LN(C4/C3)</f>
        <v>-0.35937400090789728</v>
      </c>
      <c r="E4" s="32">
        <v>6.7</v>
      </c>
      <c r="F4" s="110">
        <v>5.7</v>
      </c>
      <c r="G4" s="14">
        <v>1056.0384615384601</v>
      </c>
      <c r="H4" s="27">
        <f>LN(G4/G3)</f>
        <v>-2.0701787573473369E-2</v>
      </c>
      <c r="I4" s="16">
        <v>14.3</v>
      </c>
      <c r="J4" s="32">
        <v>11</v>
      </c>
      <c r="K4" s="32">
        <v>10.8</v>
      </c>
      <c r="L4" s="33">
        <v>7.5</v>
      </c>
    </row>
    <row r="5" spans="1:12" s="8" customFormat="1">
      <c r="A5" s="9">
        <v>40969</v>
      </c>
      <c r="B5" s="16">
        <v>5.5</v>
      </c>
      <c r="C5" s="16">
        <v>8</v>
      </c>
      <c r="D5" s="15">
        <f t="shared" si="0"/>
        <v>7.7961541469711709E-2</v>
      </c>
      <c r="E5" s="32">
        <v>9.4</v>
      </c>
      <c r="F5" s="110">
        <v>7.5</v>
      </c>
      <c r="G5" s="14">
        <v>1295.7692307692307</v>
      </c>
      <c r="H5" s="27">
        <f t="shared" ref="H5:H42" si="1">LN(G5/G4)</f>
        <v>0.20457991286475094</v>
      </c>
      <c r="I5" s="16">
        <v>12.5</v>
      </c>
      <c r="J5" s="32">
        <v>11</v>
      </c>
      <c r="K5" s="32">
        <v>11.5</v>
      </c>
      <c r="L5" s="33">
        <v>8.3000000000000007</v>
      </c>
    </row>
    <row r="6" spans="1:12" s="8" customFormat="1">
      <c r="A6" s="9">
        <v>41000</v>
      </c>
      <c r="B6" s="16">
        <v>6.6</v>
      </c>
      <c r="C6" s="16">
        <v>10.9</v>
      </c>
      <c r="D6" s="15">
        <f t="shared" si="0"/>
        <v>0.30932124755526214</v>
      </c>
      <c r="E6" s="32">
        <v>10.4</v>
      </c>
      <c r="F6" s="110">
        <v>8.3000000000000007</v>
      </c>
      <c r="G6" s="14">
        <v>1505.4615384615386</v>
      </c>
      <c r="H6" s="27">
        <f t="shared" si="1"/>
        <v>0.14999500186431591</v>
      </c>
      <c r="I6" s="16">
        <v>12</v>
      </c>
      <c r="J6" s="32">
        <v>11.5</v>
      </c>
      <c r="K6" s="32">
        <v>11.3</v>
      </c>
      <c r="L6" s="33">
        <v>8.8000000000000007</v>
      </c>
    </row>
    <row r="7" spans="1:12" s="8" customFormat="1">
      <c r="A7" s="9">
        <v>41030</v>
      </c>
      <c r="B7" s="16">
        <v>8.1</v>
      </c>
      <c r="C7" s="16">
        <v>11.6</v>
      </c>
      <c r="D7" s="15">
        <f t="shared" si="0"/>
        <v>6.2242308877220792E-2</v>
      </c>
      <c r="E7" s="32">
        <v>11.6</v>
      </c>
      <c r="F7" s="110">
        <v>9.3000000000000007</v>
      </c>
      <c r="G7" s="14">
        <v>1524.2115384615386</v>
      </c>
      <c r="H7" s="27">
        <f t="shared" si="1"/>
        <v>1.2377731135458148E-2</v>
      </c>
      <c r="I7" s="16">
        <v>11.5</v>
      </c>
      <c r="J7" s="32">
        <v>10</v>
      </c>
      <c r="K7" s="32">
        <v>10.5</v>
      </c>
      <c r="L7" s="33">
        <v>8</v>
      </c>
    </row>
    <row r="8" spans="1:12" s="8" customFormat="1">
      <c r="A8" s="9">
        <v>41061</v>
      </c>
      <c r="B8" s="16">
        <v>4.4000000000000004</v>
      </c>
      <c r="C8" s="16">
        <v>8.3000000000000007</v>
      </c>
      <c r="D8" s="15">
        <f t="shared" si="0"/>
        <v>-0.33474958330976667</v>
      </c>
      <c r="E8" s="32">
        <v>11.5</v>
      </c>
      <c r="F8" s="110">
        <v>9.5</v>
      </c>
      <c r="G8" s="14">
        <v>1517.8769230769233</v>
      </c>
      <c r="H8" s="27">
        <f t="shared" si="1"/>
        <v>-4.1646550522895795E-3</v>
      </c>
      <c r="I8" s="16">
        <v>10</v>
      </c>
      <c r="J8" s="32">
        <v>9.5</v>
      </c>
      <c r="K8" s="32">
        <v>10.3</v>
      </c>
      <c r="L8" s="33">
        <v>7.8</v>
      </c>
    </row>
    <row r="9" spans="1:12" s="8" customFormat="1">
      <c r="A9" s="9">
        <v>41091</v>
      </c>
      <c r="B9" s="16">
        <v>9.4</v>
      </c>
      <c r="C9" s="16">
        <v>9.5</v>
      </c>
      <c r="D9" s="15">
        <f t="shared" si="0"/>
        <v>0.13503628380394272</v>
      </c>
      <c r="E9" s="32">
        <v>12.7</v>
      </c>
      <c r="F9" s="110">
        <v>9.6999999999999993</v>
      </c>
      <c r="G9" s="14">
        <v>1478.75</v>
      </c>
      <c r="H9" s="27">
        <f t="shared" si="1"/>
        <v>-2.6115461034004517E-2</v>
      </c>
      <c r="I9" s="16">
        <v>9.8000000000000007</v>
      </c>
      <c r="J9" s="32">
        <v>9.5</v>
      </c>
      <c r="K9" s="32">
        <v>10.3</v>
      </c>
      <c r="L9" s="33">
        <v>8</v>
      </c>
    </row>
    <row r="10" spans="1:12" s="8" customFormat="1">
      <c r="A10" s="9">
        <v>41122</v>
      </c>
      <c r="B10" s="16">
        <v>6.2</v>
      </c>
      <c r="C10" s="16">
        <v>7.2</v>
      </c>
      <c r="D10" s="15">
        <f t="shared" si="0"/>
        <v>-0.27721077258448551</v>
      </c>
      <c r="E10" s="32">
        <v>9.3000000000000007</v>
      </c>
      <c r="F10" s="110">
        <v>7.4</v>
      </c>
      <c r="G10" s="14">
        <v>1455.353846153846</v>
      </c>
      <c r="H10" s="27">
        <f t="shared" si="1"/>
        <v>-1.5948072020800504E-2</v>
      </c>
      <c r="I10" s="16">
        <v>8.5</v>
      </c>
      <c r="J10" s="32">
        <v>8.8000000000000007</v>
      </c>
      <c r="K10" s="32">
        <v>9</v>
      </c>
      <c r="L10" s="33">
        <v>7.3</v>
      </c>
    </row>
    <row r="11" spans="1:12" s="8" customFormat="1">
      <c r="A11" s="9">
        <v>41153</v>
      </c>
      <c r="B11" s="16">
        <v>8.3000000000000007</v>
      </c>
      <c r="C11" s="16">
        <v>4.5</v>
      </c>
      <c r="D11" s="15">
        <f t="shared" si="0"/>
        <v>-0.47000362924573558</v>
      </c>
      <c r="E11" s="32">
        <v>8.8000000000000007</v>
      </c>
      <c r="F11" s="110">
        <v>6.9</v>
      </c>
      <c r="G11" s="14">
        <v>1378.7884615384614</v>
      </c>
      <c r="H11" s="27">
        <f t="shared" si="1"/>
        <v>-5.4043877145055041E-2</v>
      </c>
      <c r="I11" s="16">
        <v>9</v>
      </c>
      <c r="J11" s="32">
        <v>7</v>
      </c>
      <c r="K11" s="32">
        <v>9</v>
      </c>
      <c r="L11" s="33">
        <v>7</v>
      </c>
    </row>
    <row r="12" spans="1:12" s="8" customFormat="1">
      <c r="A12" s="9">
        <v>41183</v>
      </c>
      <c r="B12" s="16">
        <v>14.9</v>
      </c>
      <c r="C12" s="16">
        <v>6.3</v>
      </c>
      <c r="D12" s="15">
        <f t="shared" si="0"/>
        <v>0.33647223662121289</v>
      </c>
      <c r="E12" s="32">
        <v>7.9</v>
      </c>
      <c r="F12" s="110">
        <v>6.5</v>
      </c>
      <c r="G12" s="14">
        <v>1330.8974358974363</v>
      </c>
      <c r="H12" s="27">
        <f t="shared" si="1"/>
        <v>-3.5351708629041301E-2</v>
      </c>
      <c r="I12" s="16">
        <v>13.8</v>
      </c>
      <c r="J12" s="32">
        <v>8</v>
      </c>
      <c r="K12" s="32">
        <v>8.8000000000000007</v>
      </c>
      <c r="L12" s="33">
        <v>7</v>
      </c>
    </row>
    <row r="13" spans="1:12">
      <c r="A13" s="20">
        <v>41214</v>
      </c>
      <c r="B13" s="16">
        <v>18.600000000000001</v>
      </c>
      <c r="C13" s="14">
        <v>6.9</v>
      </c>
      <c r="D13" s="15">
        <f t="shared" si="0"/>
        <v>9.0971778205726786E-2</v>
      </c>
      <c r="E13" s="32">
        <v>7.3</v>
      </c>
      <c r="F13" s="110">
        <v>6.2</v>
      </c>
      <c r="G13" s="14">
        <v>1284.0153846153846</v>
      </c>
      <c r="H13" s="27">
        <f t="shared" si="1"/>
        <v>-3.5861291531891451E-2</v>
      </c>
      <c r="I13" s="16">
        <v>13</v>
      </c>
      <c r="J13" s="32">
        <v>8.5</v>
      </c>
      <c r="K13" s="32">
        <v>9</v>
      </c>
      <c r="L13" s="33">
        <v>7</v>
      </c>
    </row>
    <row r="14" spans="1:12">
      <c r="A14" s="20">
        <v>41244</v>
      </c>
      <c r="B14" s="16">
        <v>9.4</v>
      </c>
      <c r="C14" s="14">
        <v>6.8</v>
      </c>
      <c r="D14" s="15">
        <f t="shared" ref="D14:D42" si="2">LN(C14/C13)</f>
        <v>-1.4598799421152749E-2</v>
      </c>
      <c r="E14" s="32">
        <v>7.8</v>
      </c>
      <c r="F14" s="110">
        <v>9.6</v>
      </c>
      <c r="G14" s="14">
        <v>1254.7692307692307</v>
      </c>
      <c r="H14" s="27">
        <f t="shared" si="1"/>
        <v>-2.3040511173053845E-2</v>
      </c>
      <c r="I14" s="16">
        <v>10</v>
      </c>
      <c r="J14" s="32">
        <v>7.3</v>
      </c>
      <c r="K14" s="32">
        <v>8.5</v>
      </c>
      <c r="L14" s="33">
        <v>6.8</v>
      </c>
    </row>
    <row r="15" spans="1:12">
      <c r="A15" s="20">
        <v>41275</v>
      </c>
      <c r="B15" s="16">
        <v>8.1999999999999993</v>
      </c>
      <c r="C15" s="16">
        <v>5.8</v>
      </c>
      <c r="D15" s="15">
        <f t="shared" si="2"/>
        <v>-0.15906469462968739</v>
      </c>
      <c r="E15" s="32">
        <v>7.7</v>
      </c>
      <c r="F15" s="110">
        <v>6.8</v>
      </c>
      <c r="G15" s="14">
        <v>1352.4423076923076</v>
      </c>
      <c r="H15" s="27">
        <f t="shared" si="1"/>
        <v>7.4960398968037328E-2</v>
      </c>
      <c r="I15" s="16">
        <v>10</v>
      </c>
      <c r="J15" s="32">
        <v>7.3</v>
      </c>
      <c r="K15" s="32">
        <v>8.5</v>
      </c>
      <c r="L15" s="33">
        <v>6.8</v>
      </c>
    </row>
    <row r="16" spans="1:12">
      <c r="A16" s="20">
        <v>41306</v>
      </c>
      <c r="B16" s="16">
        <v>7.7</v>
      </c>
      <c r="C16" s="16">
        <v>6.1</v>
      </c>
      <c r="D16" s="15">
        <f t="shared" si="2"/>
        <v>5.0430853626891904E-2</v>
      </c>
      <c r="E16" s="32">
        <v>7.1</v>
      </c>
      <c r="F16" s="110">
        <v>6.4</v>
      </c>
      <c r="G16" s="14">
        <v>1334.4871794871783</v>
      </c>
      <c r="H16" s="27">
        <f t="shared" si="1"/>
        <v>-1.3364991940870171E-2</v>
      </c>
      <c r="I16" s="16">
        <v>10.8</v>
      </c>
      <c r="J16" s="32">
        <v>8.5</v>
      </c>
      <c r="K16" s="32">
        <v>9</v>
      </c>
      <c r="L16" s="33">
        <v>7</v>
      </c>
    </row>
    <row r="17" spans="1:12">
      <c r="A17" s="20">
        <v>41334</v>
      </c>
      <c r="B17" s="16">
        <v>5.9</v>
      </c>
      <c r="C17" s="16">
        <v>9.1</v>
      </c>
      <c r="D17" s="15">
        <f t="shared" si="2"/>
        <v>0.39998564234353884</v>
      </c>
      <c r="E17" s="32">
        <v>9.4</v>
      </c>
      <c r="F17" s="110">
        <v>7.9</v>
      </c>
      <c r="G17" s="14">
        <v>1260.7846153846151</v>
      </c>
      <c r="H17" s="27">
        <f t="shared" si="1"/>
        <v>-5.6812845055495581E-2</v>
      </c>
      <c r="I17" s="16">
        <v>11</v>
      </c>
      <c r="J17" s="32">
        <v>9.8000000000000007</v>
      </c>
      <c r="K17" s="32">
        <v>10</v>
      </c>
      <c r="L17" s="33">
        <v>7.8</v>
      </c>
    </row>
    <row r="18" spans="1:12">
      <c r="A18" s="20">
        <v>41365</v>
      </c>
      <c r="B18" s="16">
        <v>6.3</v>
      </c>
      <c r="C18" s="16">
        <v>8.9</v>
      </c>
      <c r="D18" s="15">
        <f t="shared" si="2"/>
        <v>-2.2223136784710124E-2</v>
      </c>
      <c r="E18" s="32">
        <v>9.5</v>
      </c>
      <c r="F18" s="110">
        <v>7.9</v>
      </c>
      <c r="G18" s="14">
        <v>1196.3269230769231</v>
      </c>
      <c r="H18" s="27">
        <f t="shared" si="1"/>
        <v>-5.2478272552064754E-2</v>
      </c>
      <c r="I18" s="16">
        <v>10.8</v>
      </c>
      <c r="J18" s="32">
        <v>8.8000000000000007</v>
      </c>
      <c r="K18" s="32">
        <v>9</v>
      </c>
      <c r="L18" s="33">
        <v>7.5</v>
      </c>
    </row>
    <row r="19" spans="1:12">
      <c r="A19" s="20">
        <v>41395</v>
      </c>
      <c r="B19" s="16">
        <v>7.1</v>
      </c>
      <c r="C19" s="16">
        <v>7.2</v>
      </c>
      <c r="D19" s="15">
        <f t="shared" si="2"/>
        <v>-0.21197025071608455</v>
      </c>
      <c r="E19" s="32">
        <v>9.1</v>
      </c>
      <c r="F19" s="110">
        <v>8.1</v>
      </c>
      <c r="G19" s="14">
        <v>1085.3846153846155</v>
      </c>
      <c r="H19" s="27">
        <f t="shared" si="1"/>
        <v>-9.7321556827038122E-2</v>
      </c>
      <c r="I19" s="16">
        <v>10.5</v>
      </c>
      <c r="J19" s="32">
        <v>8</v>
      </c>
      <c r="K19" s="32">
        <v>8.8000000000000007</v>
      </c>
      <c r="L19" s="33">
        <v>7.3</v>
      </c>
    </row>
    <row r="20" spans="1:12">
      <c r="A20" s="20">
        <v>41426</v>
      </c>
      <c r="B20" s="16">
        <v>11.1</v>
      </c>
      <c r="C20" s="16">
        <v>7</v>
      </c>
      <c r="D20" s="15">
        <f t="shared" si="2"/>
        <v>-2.8170876966696335E-2</v>
      </c>
      <c r="E20" s="32">
        <v>9.5</v>
      </c>
      <c r="F20" s="110">
        <v>8</v>
      </c>
      <c r="G20" s="14">
        <v>1067.7115384615386</v>
      </c>
      <c r="H20" s="27">
        <f t="shared" si="1"/>
        <v>-1.6416799420892296E-2</v>
      </c>
      <c r="I20" s="16">
        <v>11.5</v>
      </c>
      <c r="J20" s="32">
        <v>8</v>
      </c>
      <c r="K20" s="32">
        <v>9.3000000000000007</v>
      </c>
      <c r="L20" s="33">
        <v>7.6</v>
      </c>
    </row>
    <row r="21" spans="1:12">
      <c r="A21" s="20">
        <v>41456</v>
      </c>
      <c r="B21" s="16">
        <v>14.8</v>
      </c>
      <c r="C21" s="16">
        <v>8.6999999999999993</v>
      </c>
      <c r="D21" s="15">
        <f t="shared" si="2"/>
        <v>0.21741287660522457</v>
      </c>
      <c r="E21" s="32">
        <v>9.5</v>
      </c>
      <c r="F21" s="110">
        <v>8.1</v>
      </c>
      <c r="G21" s="14">
        <v>1152.3653846153845</v>
      </c>
      <c r="H21" s="27">
        <f t="shared" si="1"/>
        <v>7.6299077147619007E-2</v>
      </c>
      <c r="I21" s="16">
        <v>13</v>
      </c>
      <c r="J21" s="32">
        <v>8.3000000000000007</v>
      </c>
      <c r="K21" s="32">
        <v>9.8000000000000007</v>
      </c>
      <c r="L21" s="33">
        <v>7.8</v>
      </c>
    </row>
    <row r="22" spans="1:12">
      <c r="A22" s="20">
        <v>41487</v>
      </c>
      <c r="B22" s="16">
        <v>15.6</v>
      </c>
      <c r="C22" s="16">
        <v>7.6</v>
      </c>
      <c r="D22" s="15">
        <f t="shared" si="2"/>
        <v>-0.13517477836825259</v>
      </c>
      <c r="E22" s="32">
        <v>9.6</v>
      </c>
      <c r="F22" s="110">
        <v>7.6</v>
      </c>
      <c r="G22" s="14">
        <v>1189.4307692307689</v>
      </c>
      <c r="H22" s="27">
        <f t="shared" si="1"/>
        <v>3.165816136574276E-2</v>
      </c>
      <c r="I22" s="16">
        <v>17</v>
      </c>
      <c r="J22" s="32">
        <v>9</v>
      </c>
      <c r="K22" s="32">
        <v>9.8000000000000007</v>
      </c>
      <c r="L22" s="33">
        <v>7.8</v>
      </c>
    </row>
    <row r="23" spans="1:12">
      <c r="A23" s="20">
        <v>41518</v>
      </c>
      <c r="B23" s="16">
        <v>33.5</v>
      </c>
      <c r="C23" s="16">
        <v>11</v>
      </c>
      <c r="D23" s="15">
        <f t="shared" si="2"/>
        <v>0.36974702550608518</v>
      </c>
      <c r="E23" s="32">
        <v>10.199999999999999</v>
      </c>
      <c r="F23" s="110">
        <v>8</v>
      </c>
      <c r="G23" s="14">
        <v>1067.6538461538462</v>
      </c>
      <c r="H23" s="27">
        <f t="shared" si="1"/>
        <v>-0.10801127358213451</v>
      </c>
      <c r="I23" s="16">
        <v>22</v>
      </c>
      <c r="J23" s="32">
        <v>12.8</v>
      </c>
      <c r="K23" s="32">
        <v>10.5</v>
      </c>
      <c r="L23" s="33">
        <v>8</v>
      </c>
    </row>
    <row r="24" spans="1:12">
      <c r="A24" s="20">
        <v>41548</v>
      </c>
      <c r="B24" s="16">
        <v>33.9</v>
      </c>
      <c r="C24" s="16">
        <v>15.9</v>
      </c>
      <c r="D24" s="15">
        <f t="shared" si="2"/>
        <v>0.36842383642781534</v>
      </c>
      <c r="E24" s="32">
        <v>12.4</v>
      </c>
      <c r="F24" s="110">
        <v>8.9</v>
      </c>
      <c r="G24" s="14">
        <v>966.92307692307691</v>
      </c>
      <c r="H24" s="27">
        <f t="shared" si="1"/>
        <v>-9.909990877290159E-2</v>
      </c>
      <c r="I24" s="16">
        <v>18.5</v>
      </c>
      <c r="J24" s="32">
        <v>12.8</v>
      </c>
      <c r="K24" s="32">
        <v>11</v>
      </c>
      <c r="L24" s="33">
        <v>8.3000000000000007</v>
      </c>
    </row>
    <row r="25" spans="1:12">
      <c r="A25" s="20">
        <v>41579</v>
      </c>
      <c r="B25" s="16">
        <v>21.4</v>
      </c>
      <c r="C25" s="16">
        <v>12.4</v>
      </c>
      <c r="D25" s="15">
        <f t="shared" si="2"/>
        <v>-0.2486226366151946</v>
      </c>
      <c r="E25" s="32">
        <v>14</v>
      </c>
      <c r="F25" s="110">
        <v>10</v>
      </c>
      <c r="G25" s="14">
        <v>1204.1846153846152</v>
      </c>
      <c r="H25" s="27">
        <f t="shared" si="1"/>
        <v>0.21943900502845065</v>
      </c>
      <c r="I25" s="16">
        <v>18</v>
      </c>
      <c r="J25" s="32">
        <v>11.8</v>
      </c>
      <c r="K25" s="32">
        <v>11.5</v>
      </c>
      <c r="L25" s="33">
        <v>8.8000000000000007</v>
      </c>
    </row>
    <row r="26" spans="1:12">
      <c r="A26" s="20">
        <v>41609</v>
      </c>
      <c r="B26" s="16">
        <v>37.700000000000003</v>
      </c>
      <c r="C26" s="16">
        <v>15.2</v>
      </c>
      <c r="D26" s="15">
        <f t="shared" si="2"/>
        <v>0.20359895524123936</v>
      </c>
      <c r="E26" s="32">
        <v>15.5</v>
      </c>
      <c r="F26" s="110">
        <v>11.4</v>
      </c>
      <c r="G26" s="14">
        <v>1206.1153846153845</v>
      </c>
      <c r="H26" s="27">
        <f t="shared" si="1"/>
        <v>1.6020990281278239E-3</v>
      </c>
      <c r="I26" s="16">
        <v>19</v>
      </c>
      <c r="J26" s="32">
        <v>12</v>
      </c>
      <c r="K26" s="32">
        <v>11</v>
      </c>
      <c r="L26" s="33">
        <v>9</v>
      </c>
    </row>
    <row r="27" spans="1:12">
      <c r="A27" s="20">
        <v>41640</v>
      </c>
      <c r="B27" s="16">
        <v>20.399999999999999</v>
      </c>
      <c r="C27" s="16">
        <v>12.5</v>
      </c>
      <c r="D27" s="15">
        <f t="shared" si="2"/>
        <v>-0.19556678354397519</v>
      </c>
      <c r="E27" s="32">
        <v>12.1</v>
      </c>
      <c r="F27" s="110">
        <v>10.4</v>
      </c>
      <c r="G27" s="14">
        <v>1295.1076923076923</v>
      </c>
      <c r="H27" s="27">
        <f t="shared" si="1"/>
        <v>7.1189082579855456E-2</v>
      </c>
      <c r="I27" s="16">
        <v>19.5</v>
      </c>
      <c r="J27" s="32">
        <v>13.5</v>
      </c>
      <c r="K27" s="32">
        <v>13</v>
      </c>
      <c r="L27" s="33">
        <v>9.3000000000000007</v>
      </c>
    </row>
    <row r="28" spans="1:12">
      <c r="A28" s="20">
        <v>41671</v>
      </c>
      <c r="B28" s="16">
        <v>11.2</v>
      </c>
      <c r="C28" s="16">
        <v>10.1</v>
      </c>
      <c r="D28" s="15">
        <f t="shared" si="2"/>
        <v>-0.21319322046104175</v>
      </c>
      <c r="E28" s="32">
        <v>10.7</v>
      </c>
      <c r="F28" s="110">
        <v>9.6999999999999993</v>
      </c>
      <c r="G28" s="14">
        <v>1163.6153846153845</v>
      </c>
      <c r="H28" s="27">
        <f t="shared" si="1"/>
        <v>-0.10706198265852779</v>
      </c>
      <c r="I28" s="16">
        <v>26</v>
      </c>
      <c r="J28" s="32">
        <v>14.8</v>
      </c>
      <c r="K28" s="32">
        <v>13</v>
      </c>
      <c r="L28" s="33">
        <v>10</v>
      </c>
    </row>
    <row r="29" spans="1:12">
      <c r="A29" s="20">
        <v>41699</v>
      </c>
      <c r="B29" s="16">
        <v>23.8</v>
      </c>
      <c r="C29" s="16">
        <v>8.6999999999999993</v>
      </c>
      <c r="D29" s="15">
        <f t="shared" si="2"/>
        <v>-0.14921239818667575</v>
      </c>
      <c r="E29" s="32">
        <v>12.1</v>
      </c>
      <c r="F29" s="110">
        <v>9.8000000000000007</v>
      </c>
      <c r="G29" s="14">
        <v>1043.9230769230769</v>
      </c>
      <c r="H29" s="27">
        <f t="shared" si="1"/>
        <v>-0.10854606348082851</v>
      </c>
      <c r="I29" s="16">
        <v>25</v>
      </c>
      <c r="J29" s="32">
        <v>13.5</v>
      </c>
      <c r="K29" s="32">
        <v>13</v>
      </c>
      <c r="L29" s="33">
        <v>9.5</v>
      </c>
    </row>
    <row r="30" spans="1:12">
      <c r="A30" s="20">
        <v>41730</v>
      </c>
      <c r="B30" s="16">
        <v>12.8</v>
      </c>
      <c r="C30" s="16">
        <v>6.6</v>
      </c>
      <c r="D30" s="15">
        <f t="shared" si="2"/>
        <v>-0.27625337662815808</v>
      </c>
      <c r="E30" s="32">
        <v>9.8000000000000007</v>
      </c>
      <c r="F30" s="110">
        <v>8.3000000000000007</v>
      </c>
      <c r="G30" s="14">
        <v>1144.0769230769229</v>
      </c>
      <c r="H30" s="27">
        <f t="shared" si="1"/>
        <v>9.1612325511226958E-2</v>
      </c>
      <c r="I30" s="16">
        <v>23</v>
      </c>
      <c r="J30" s="32">
        <v>13</v>
      </c>
      <c r="K30" s="32">
        <v>12</v>
      </c>
      <c r="L30" s="33">
        <v>9</v>
      </c>
    </row>
    <row r="31" spans="1:12">
      <c r="A31" s="20">
        <v>41760</v>
      </c>
      <c r="B31" s="16">
        <v>11.8</v>
      </c>
      <c r="C31" s="16">
        <v>7.6</v>
      </c>
      <c r="D31" s="15">
        <f t="shared" si="2"/>
        <v>0.1410785982599056</v>
      </c>
      <c r="E31" s="32">
        <v>9.3000000000000007</v>
      </c>
      <c r="F31" s="110">
        <v>7.4</v>
      </c>
      <c r="G31" s="14">
        <v>1171.9423076923076</v>
      </c>
      <c r="H31" s="27">
        <f t="shared" si="1"/>
        <v>2.4064333275772381E-2</v>
      </c>
      <c r="I31" s="16">
        <v>21</v>
      </c>
      <c r="J31" s="32">
        <v>11</v>
      </c>
      <c r="K31" s="32">
        <v>11.5</v>
      </c>
      <c r="L31" s="33">
        <v>9</v>
      </c>
    </row>
    <row r="32" spans="1:12">
      <c r="A32" s="20">
        <v>41791</v>
      </c>
      <c r="B32" s="16">
        <v>14.3</v>
      </c>
      <c r="C32" s="16">
        <v>4.5999999999999996</v>
      </c>
      <c r="D32" s="15">
        <f t="shared" si="2"/>
        <v>-0.5020919437972361</v>
      </c>
      <c r="E32" s="32">
        <v>7.7</v>
      </c>
      <c r="F32" s="110">
        <v>6.8</v>
      </c>
      <c r="G32" s="14">
        <v>1136.0384615384614</v>
      </c>
      <c r="H32" s="27">
        <f t="shared" si="1"/>
        <v>-3.1115287710789412E-2</v>
      </c>
      <c r="I32" s="16">
        <v>21</v>
      </c>
      <c r="J32" s="32">
        <v>10</v>
      </c>
      <c r="K32" s="32">
        <v>11</v>
      </c>
      <c r="L32" s="33">
        <v>8.5</v>
      </c>
    </row>
    <row r="33" spans="1:14">
      <c r="A33" s="20">
        <v>41821</v>
      </c>
      <c r="B33" s="16">
        <v>11.3</v>
      </c>
      <c r="C33" s="16">
        <v>4.9000000000000004</v>
      </c>
      <c r="D33" s="15">
        <f t="shared" si="2"/>
        <v>6.3178901621531669E-2</v>
      </c>
      <c r="E33" s="32">
        <v>7.1</v>
      </c>
      <c r="F33" s="110">
        <v>5.3</v>
      </c>
      <c r="G33" s="14">
        <v>1204.25</v>
      </c>
      <c r="H33" s="27">
        <f t="shared" si="1"/>
        <v>5.8309789814286112E-2</v>
      </c>
      <c r="I33" s="16">
        <v>19</v>
      </c>
      <c r="J33" s="32">
        <v>10</v>
      </c>
      <c r="K33" s="32">
        <v>10.5</v>
      </c>
      <c r="L33" s="33">
        <v>8.5</v>
      </c>
    </row>
    <row r="34" spans="1:14">
      <c r="A34" s="20">
        <v>41852</v>
      </c>
      <c r="B34" s="16">
        <v>13.5</v>
      </c>
      <c r="C34" s="16">
        <v>5.8</v>
      </c>
      <c r="D34" s="15">
        <f t="shared" si="2"/>
        <v>0.16862271243579272</v>
      </c>
      <c r="E34" s="32">
        <v>8.9</v>
      </c>
      <c r="F34" s="110">
        <v>5.8</v>
      </c>
      <c r="G34" s="14">
        <v>1285.4769230769232</v>
      </c>
      <c r="H34" s="27">
        <f t="shared" si="1"/>
        <v>6.5272829324579923E-2</v>
      </c>
      <c r="I34" s="16">
        <v>19.5</v>
      </c>
      <c r="J34" s="32">
        <v>11.5</v>
      </c>
      <c r="K34" s="32">
        <v>11</v>
      </c>
      <c r="L34" s="33">
        <v>8.5</v>
      </c>
    </row>
    <row r="35" spans="1:14">
      <c r="A35" s="20">
        <v>41883</v>
      </c>
      <c r="B35" s="16">
        <v>15.5</v>
      </c>
      <c r="C35" s="16">
        <v>6.9</v>
      </c>
      <c r="D35" s="15">
        <f t="shared" si="2"/>
        <v>0.17366349405084008</v>
      </c>
      <c r="E35" s="32">
        <v>10.6</v>
      </c>
      <c r="F35" s="110">
        <v>7.2</v>
      </c>
      <c r="G35" s="14">
        <v>1176.9230769230769</v>
      </c>
      <c r="H35" s="27">
        <f t="shared" si="1"/>
        <v>-8.822632491591996E-2</v>
      </c>
      <c r="I35" s="16">
        <v>18.5</v>
      </c>
      <c r="J35" s="32">
        <v>10</v>
      </c>
      <c r="K35" s="32">
        <v>11.5</v>
      </c>
      <c r="L35" s="33">
        <v>8.5</v>
      </c>
    </row>
    <row r="36" spans="1:14">
      <c r="A36" s="20">
        <v>41913</v>
      </c>
      <c r="B36" s="16">
        <v>18.399999999999999</v>
      </c>
      <c r="C36" s="16">
        <v>8</v>
      </c>
      <c r="D36" s="15">
        <f t="shared" si="2"/>
        <v>0.14792013007662227</v>
      </c>
      <c r="E36" s="32">
        <v>9.9</v>
      </c>
      <c r="F36" s="110">
        <v>7.3</v>
      </c>
      <c r="G36" s="14">
        <v>1150.5192307692307</v>
      </c>
      <c r="H36" s="27">
        <f t="shared" si="1"/>
        <v>-2.2690125442691587E-2</v>
      </c>
      <c r="I36" s="16">
        <v>17</v>
      </c>
      <c r="J36" s="32">
        <v>11</v>
      </c>
      <c r="K36" s="32">
        <v>10.5</v>
      </c>
      <c r="L36" s="33">
        <v>8.3000000000000007</v>
      </c>
    </row>
    <row r="37" spans="1:14">
      <c r="A37" s="20">
        <v>41944</v>
      </c>
      <c r="B37" s="14">
        <v>21.6</v>
      </c>
      <c r="C37" s="14">
        <v>9</v>
      </c>
      <c r="D37" s="15">
        <f t="shared" si="2"/>
        <v>0.11778303565638346</v>
      </c>
      <c r="E37" s="7">
        <v>9.6</v>
      </c>
      <c r="F37" s="104">
        <v>6.7</v>
      </c>
      <c r="G37" s="14">
        <v>1197.9230769230769</v>
      </c>
      <c r="H37" s="27">
        <f t="shared" si="1"/>
        <v>4.0375942557503562E-2</v>
      </c>
      <c r="I37" s="14">
        <v>16</v>
      </c>
      <c r="J37" s="7">
        <v>9.5</v>
      </c>
      <c r="K37" s="7">
        <v>10</v>
      </c>
      <c r="L37" s="27">
        <v>7.8</v>
      </c>
    </row>
    <row r="38" spans="1:14">
      <c r="A38" s="20">
        <v>41974</v>
      </c>
      <c r="B38" s="14">
        <v>6.8</v>
      </c>
      <c r="C38" s="14">
        <v>7.8</v>
      </c>
      <c r="D38" s="15">
        <f t="shared" si="2"/>
        <v>-0.1431008436406733</v>
      </c>
      <c r="E38" s="7">
        <v>9.8000000000000007</v>
      </c>
      <c r="F38" s="104">
        <v>9.3000000000000007</v>
      </c>
      <c r="G38" s="14">
        <v>1196.0153846153846</v>
      </c>
      <c r="H38" s="27">
        <f t="shared" si="1"/>
        <v>-1.5937692151678248E-3</v>
      </c>
      <c r="I38" s="14">
        <v>12</v>
      </c>
      <c r="J38" s="7">
        <v>8.5</v>
      </c>
      <c r="K38" s="7">
        <v>9.3000000000000007</v>
      </c>
      <c r="L38" s="27">
        <v>7.3</v>
      </c>
    </row>
    <row r="39" spans="1:14">
      <c r="A39" s="20">
        <v>42005</v>
      </c>
      <c r="B39" s="14">
        <v>6.3</v>
      </c>
      <c r="C39" s="14">
        <v>5.7</v>
      </c>
      <c r="D39" s="15">
        <f t="shared" si="2"/>
        <v>-0.31365755885504149</v>
      </c>
      <c r="E39" s="7">
        <v>7.7</v>
      </c>
      <c r="F39" s="104">
        <v>6.3</v>
      </c>
      <c r="G39" s="14">
        <v>1219.1730769230769</v>
      </c>
      <c r="H39" s="27">
        <f t="shared" si="1"/>
        <v>1.9177304293707446E-2</v>
      </c>
      <c r="I39" s="14">
        <v>11</v>
      </c>
      <c r="J39" s="7">
        <v>7.3</v>
      </c>
      <c r="K39" s="7">
        <v>8</v>
      </c>
      <c r="L39" s="27">
        <v>7</v>
      </c>
    </row>
    <row r="40" spans="1:14">
      <c r="A40" s="20">
        <v>42036</v>
      </c>
      <c r="B40" s="14">
        <v>5.9</v>
      </c>
      <c r="C40" s="14">
        <v>3.9</v>
      </c>
      <c r="D40" s="15">
        <f t="shared" si="2"/>
        <v>-0.37948962170490369</v>
      </c>
      <c r="E40" s="7">
        <v>5.2</v>
      </c>
      <c r="F40" s="104">
        <v>4.2</v>
      </c>
      <c r="G40" s="14">
        <v>1219.3846153846157</v>
      </c>
      <c r="H40" s="27">
        <f t="shared" si="1"/>
        <v>1.7349473644752149E-4</v>
      </c>
      <c r="I40" s="14">
        <v>11</v>
      </c>
      <c r="J40" s="7">
        <v>7.3</v>
      </c>
      <c r="K40" s="7">
        <v>7.5</v>
      </c>
      <c r="L40" s="27">
        <v>6.5</v>
      </c>
    </row>
    <row r="41" spans="1:14">
      <c r="A41" s="20">
        <v>42064</v>
      </c>
      <c r="B41" s="14">
        <v>4.3</v>
      </c>
      <c r="C41" s="14">
        <v>4.8</v>
      </c>
      <c r="D41" s="15">
        <f t="shared" si="2"/>
        <v>0.20763936477824455</v>
      </c>
      <c r="E41" s="7">
        <v>6.4</v>
      </c>
      <c r="F41" s="104">
        <v>5.5</v>
      </c>
      <c r="G41" s="14">
        <v>1017.6730769230769</v>
      </c>
      <c r="H41" s="27">
        <f t="shared" si="1"/>
        <v>-0.18082759382733246</v>
      </c>
      <c r="I41" s="14">
        <v>10</v>
      </c>
      <c r="J41" s="7">
        <v>7.2</v>
      </c>
      <c r="K41" s="7">
        <v>7.8</v>
      </c>
      <c r="L41" s="27">
        <v>6.8</v>
      </c>
    </row>
    <row r="42" spans="1:14">
      <c r="A42" s="26">
        <v>42095</v>
      </c>
      <c r="B42" s="17">
        <v>4.4000000000000004</v>
      </c>
      <c r="C42" s="17">
        <v>5</v>
      </c>
      <c r="D42" s="18">
        <f t="shared" si="2"/>
        <v>4.08219945202552E-2</v>
      </c>
      <c r="E42" s="34">
        <v>6.4</v>
      </c>
      <c r="F42" s="105">
        <v>5.5</v>
      </c>
      <c r="G42" s="17">
        <v>864.2</v>
      </c>
      <c r="H42" s="29">
        <f t="shared" si="1"/>
        <v>-0.16346977952362374</v>
      </c>
      <c r="I42" s="17">
        <v>8.5</v>
      </c>
      <c r="J42" s="34">
        <v>7</v>
      </c>
      <c r="K42" s="34">
        <v>7.7</v>
      </c>
      <c r="L42" s="29">
        <v>6.5</v>
      </c>
    </row>
    <row r="43" spans="1:14">
      <c r="A43" s="19" t="s">
        <v>31</v>
      </c>
      <c r="B43" s="6"/>
      <c r="C43" s="10"/>
      <c r="D43" s="8">
        <f>AVERAGE(D4:D42)</f>
        <v>-1.9267079197023616E-2</v>
      </c>
      <c r="E43" s="8"/>
      <c r="H43" s="8">
        <f>AVERAGE(H4:H42)</f>
        <v>-5.6712166561540007E-3</v>
      </c>
    </row>
    <row r="44" spans="1:14">
      <c r="A44" s="127" t="s">
        <v>19</v>
      </c>
      <c r="B44" s="6"/>
      <c r="C44" s="11"/>
      <c r="D44" s="5">
        <f>_xlfn.STDEV.P(D4:D42)*SQRT(12)</f>
        <v>0.84227200562872051</v>
      </c>
      <c r="E44" s="5"/>
      <c r="H44" s="5">
        <f>_xlfn.STDEV.P(H4:H42)*SQRT(12)</f>
        <v>0.29573412046408648</v>
      </c>
    </row>
    <row r="45" spans="1:14">
      <c r="A45" s="19"/>
      <c r="B45" s="6"/>
      <c r="C45" s="11"/>
      <c r="D45" s="5"/>
      <c r="E45" s="5"/>
      <c r="H45" s="5"/>
      <c r="N45" s="5"/>
    </row>
    <row r="46" spans="1:14">
      <c r="A46" s="127" t="s">
        <v>161</v>
      </c>
      <c r="B46" s="6"/>
      <c r="C46" s="11"/>
      <c r="D46" s="5">
        <f>F265</f>
        <v>0.50080950874986108</v>
      </c>
      <c r="E46" s="5"/>
      <c r="F46" s="8"/>
      <c r="G46" s="8"/>
      <c r="H46" s="5">
        <f>P141</f>
        <v>0.27525713653631251</v>
      </c>
      <c r="I46" s="8"/>
    </row>
    <row r="47" spans="1:14">
      <c r="A47" s="5" t="s">
        <v>108</v>
      </c>
      <c r="B47" s="8"/>
      <c r="C47" s="12"/>
      <c r="D47" s="5">
        <f>CORREL(F145:F264,' Demolition Prices'!E6:E125)</f>
        <v>0.47754560108777422</v>
      </c>
      <c r="E47" s="8"/>
      <c r="F47" s="8"/>
      <c r="G47" s="8"/>
      <c r="H47" s="5">
        <f>CORREL(H4:H42,' Demolition Prices'!E84:E122)</f>
        <v>-2.1926622527632153E-2</v>
      </c>
      <c r="I47" s="8"/>
      <c r="N47" s="5"/>
    </row>
    <row r="48" spans="1:14">
      <c r="A48" s="8"/>
      <c r="B48" s="8"/>
      <c r="C48" s="12"/>
      <c r="D48" s="31" t="s">
        <v>94</v>
      </c>
      <c r="E48" s="31"/>
      <c r="F48" s="8"/>
      <c r="G48" s="8"/>
      <c r="H48" s="5" t="s">
        <v>107</v>
      </c>
      <c r="I48" s="8"/>
      <c r="N48" s="31"/>
    </row>
    <row r="49" spans="1:6">
      <c r="A49" s="8"/>
      <c r="B49" s="8"/>
      <c r="C49" s="12"/>
      <c r="D49" s="8"/>
      <c r="E49" s="8"/>
      <c r="F49" s="8"/>
    </row>
    <row r="50" spans="1:6">
      <c r="A50" s="8"/>
      <c r="B50" s="8"/>
      <c r="C50" s="12"/>
      <c r="D50" s="8"/>
      <c r="E50" s="8"/>
      <c r="F50" s="8"/>
    </row>
    <row r="71" spans="1:18" s="156" customFormat="1" ht="14.25" customHeight="1">
      <c r="A71" s="155" t="s">
        <v>137</v>
      </c>
      <c r="C71" s="157"/>
      <c r="Q71" s="155"/>
      <c r="R71" s="155"/>
    </row>
    <row r="72" spans="1:18" ht="120">
      <c r="A72" s="130"/>
      <c r="B72" s="134" t="s">
        <v>119</v>
      </c>
      <c r="C72" s="134" t="s">
        <v>120</v>
      </c>
      <c r="D72" s="134" t="s">
        <v>121</v>
      </c>
      <c r="E72" s="134" t="s">
        <v>122</v>
      </c>
      <c r="F72" s="134" t="s">
        <v>123</v>
      </c>
      <c r="G72" s="134" t="s">
        <v>124</v>
      </c>
      <c r="H72" s="134" t="s">
        <v>125</v>
      </c>
      <c r="I72" s="134" t="s">
        <v>126</v>
      </c>
      <c r="J72" s="134" t="s">
        <v>127</v>
      </c>
      <c r="K72" s="134" t="s">
        <v>128</v>
      </c>
      <c r="L72" s="134" t="s">
        <v>129</v>
      </c>
      <c r="M72" s="134" t="s">
        <v>130</v>
      </c>
      <c r="N72" s="134" t="s">
        <v>131</v>
      </c>
      <c r="O72" s="134" t="s">
        <v>132</v>
      </c>
      <c r="P72" s="134" t="s">
        <v>133</v>
      </c>
    </row>
    <row r="73" spans="1:18">
      <c r="A73" s="131" t="s">
        <v>30</v>
      </c>
      <c r="B73" s="131"/>
      <c r="C73" s="137" t="s">
        <v>134</v>
      </c>
      <c r="D73" s="137" t="s">
        <v>134</v>
      </c>
      <c r="E73" s="137" t="s">
        <v>135</v>
      </c>
      <c r="F73" s="137" t="s">
        <v>135</v>
      </c>
      <c r="G73" s="137" t="s">
        <v>134</v>
      </c>
      <c r="H73" s="137" t="s">
        <v>134</v>
      </c>
      <c r="I73" s="137" t="s">
        <v>134</v>
      </c>
      <c r="J73" s="137" t="s">
        <v>134</v>
      </c>
      <c r="K73" s="137" t="s">
        <v>134</v>
      </c>
      <c r="L73" s="137" t="s">
        <v>134</v>
      </c>
      <c r="M73" s="137" t="s">
        <v>134</v>
      </c>
      <c r="N73" s="137" t="s">
        <v>134</v>
      </c>
      <c r="O73" s="137" t="s">
        <v>134</v>
      </c>
      <c r="P73" s="137"/>
    </row>
    <row r="74" spans="1:18">
      <c r="A74" s="132">
        <v>40179</v>
      </c>
      <c r="B74" s="135">
        <v>1873</v>
      </c>
      <c r="C74" s="135">
        <v>1873</v>
      </c>
      <c r="D74" s="135">
        <v>1779.3333333333301</v>
      </c>
      <c r="E74" s="135">
        <v>1800</v>
      </c>
      <c r="F74" s="135">
        <v>2860.3333333333298</v>
      </c>
      <c r="G74" s="135">
        <v>672.66666666666697</v>
      </c>
      <c r="H74" s="135">
        <v>1598.3333333333301</v>
      </c>
      <c r="I74" s="135">
        <v>2456</v>
      </c>
      <c r="J74" s="135">
        <v>1588.3333333333301</v>
      </c>
      <c r="K74" s="135">
        <v>2509.3333333333298</v>
      </c>
      <c r="L74" s="135">
        <v>307</v>
      </c>
      <c r="M74" s="135">
        <v>309.33333333333297</v>
      </c>
      <c r="N74" s="135">
        <v>283</v>
      </c>
      <c r="O74" s="135">
        <f t="shared" ref="O74:O137" si="3">AVERAGE(B74:N74)</f>
        <v>1531.5128205128192</v>
      </c>
      <c r="P74" s="138"/>
    </row>
    <row r="75" spans="1:18">
      <c r="A75" s="132">
        <v>40210</v>
      </c>
      <c r="B75" s="135">
        <v>2075</v>
      </c>
      <c r="C75" s="135">
        <v>2075</v>
      </c>
      <c r="D75" s="135">
        <v>1956</v>
      </c>
      <c r="E75" s="135">
        <v>2101.5</v>
      </c>
      <c r="F75" s="135">
        <v>3144.5</v>
      </c>
      <c r="G75" s="135">
        <v>704.5</v>
      </c>
      <c r="H75" s="135">
        <v>1608.5</v>
      </c>
      <c r="I75" s="135">
        <v>2575</v>
      </c>
      <c r="J75" s="135">
        <v>1675.5</v>
      </c>
      <c r="K75" s="135">
        <v>2568.5</v>
      </c>
      <c r="L75" s="135">
        <v>325</v>
      </c>
      <c r="M75" s="135">
        <v>324</v>
      </c>
      <c r="N75" s="135">
        <v>302</v>
      </c>
      <c r="O75" s="135">
        <f t="shared" si="3"/>
        <v>1648.8461538461538</v>
      </c>
      <c r="P75" s="135">
        <f>LN(O75/O74)</f>
        <v>7.3819724119677618E-2</v>
      </c>
    </row>
    <row r="76" spans="1:18">
      <c r="A76" s="132">
        <v>40238</v>
      </c>
      <c r="B76" s="135">
        <v>2058.25</v>
      </c>
      <c r="C76" s="135">
        <v>2058.25</v>
      </c>
      <c r="D76" s="135">
        <v>1958.75</v>
      </c>
      <c r="E76" s="135">
        <v>2082.5</v>
      </c>
      <c r="F76" s="135">
        <v>3109.25</v>
      </c>
      <c r="G76" s="135">
        <v>707.75</v>
      </c>
      <c r="H76" s="135">
        <v>1497</v>
      </c>
      <c r="I76" s="135">
        <v>2444.5</v>
      </c>
      <c r="J76" s="135">
        <v>1667</v>
      </c>
      <c r="K76" s="135">
        <v>2549.5</v>
      </c>
      <c r="L76" s="135">
        <v>309.75</v>
      </c>
      <c r="M76" s="135">
        <v>309.75</v>
      </c>
      <c r="N76" s="135">
        <v>302</v>
      </c>
      <c r="O76" s="135">
        <f t="shared" si="3"/>
        <v>1619.5576923076924</v>
      </c>
      <c r="P76" s="135">
        <f t="shared" ref="P76:P139" si="4">LN(O76/O75)</f>
        <v>-1.7922660063130168E-2</v>
      </c>
    </row>
    <row r="77" spans="1:18">
      <c r="A77" s="132">
        <v>40269</v>
      </c>
      <c r="B77" s="135">
        <v>1888</v>
      </c>
      <c r="C77" s="135">
        <v>1888</v>
      </c>
      <c r="D77" s="135">
        <v>1835</v>
      </c>
      <c r="E77" s="135">
        <v>2069.25</v>
      </c>
      <c r="F77" s="135">
        <v>3130.25</v>
      </c>
      <c r="G77" s="135">
        <v>724.25</v>
      </c>
      <c r="H77" s="135">
        <v>1406.25</v>
      </c>
      <c r="I77" s="135">
        <v>2388.25</v>
      </c>
      <c r="J77" s="135">
        <v>1649.25</v>
      </c>
      <c r="K77" s="135">
        <v>2514.25</v>
      </c>
      <c r="L77" s="135">
        <v>324.5</v>
      </c>
      <c r="M77" s="135">
        <v>324.5</v>
      </c>
      <c r="N77" s="135">
        <v>309.5</v>
      </c>
      <c r="O77" s="135">
        <f t="shared" si="3"/>
        <v>1573.1730769230769</v>
      </c>
      <c r="P77" s="135">
        <f t="shared" si="4"/>
        <v>-2.9058434671660967E-2</v>
      </c>
    </row>
    <row r="78" spans="1:18">
      <c r="A78" s="132">
        <v>40299</v>
      </c>
      <c r="B78" s="135">
        <v>1848</v>
      </c>
      <c r="C78" s="135">
        <v>1848</v>
      </c>
      <c r="D78" s="135">
        <v>1813</v>
      </c>
      <c r="E78" s="135">
        <v>2540.6666666666702</v>
      </c>
      <c r="F78" s="135">
        <v>3654.3333333333298</v>
      </c>
      <c r="G78" s="135">
        <v>974</v>
      </c>
      <c r="H78" s="135">
        <v>1268.6666666666699</v>
      </c>
      <c r="I78" s="135">
        <v>2389.3333333333298</v>
      </c>
      <c r="J78" s="135">
        <v>1628</v>
      </c>
      <c r="K78" s="135">
        <v>2350</v>
      </c>
      <c r="L78" s="135">
        <v>322.33333333333297</v>
      </c>
      <c r="M78" s="135">
        <v>322.33333333333297</v>
      </c>
      <c r="N78" s="135">
        <v>352.66666666666703</v>
      </c>
      <c r="O78" s="135">
        <f t="shared" si="3"/>
        <v>1639.3333333333333</v>
      </c>
      <c r="P78" s="135">
        <f t="shared" si="4"/>
        <v>4.1195007272278573E-2</v>
      </c>
    </row>
    <row r="79" spans="1:18">
      <c r="A79" s="132">
        <v>40330</v>
      </c>
      <c r="B79" s="135">
        <v>1870.25</v>
      </c>
      <c r="C79" s="135">
        <v>1870.25</v>
      </c>
      <c r="D79" s="135">
        <v>1902</v>
      </c>
      <c r="E79" s="135">
        <v>2741.5</v>
      </c>
      <c r="F79" s="135">
        <v>3841</v>
      </c>
      <c r="G79" s="135">
        <v>1277.75</v>
      </c>
      <c r="H79" s="135">
        <v>1083.5</v>
      </c>
      <c r="I79" s="135">
        <v>2505.25</v>
      </c>
      <c r="J79" s="135">
        <v>1593.75</v>
      </c>
      <c r="K79" s="135">
        <v>2211.5</v>
      </c>
      <c r="L79" s="135">
        <v>323.75</v>
      </c>
      <c r="M79" s="135">
        <v>323.75</v>
      </c>
      <c r="N79" s="135">
        <v>414.75</v>
      </c>
      <c r="O79" s="135">
        <f t="shared" si="3"/>
        <v>1689.1538461538462</v>
      </c>
      <c r="P79" s="135">
        <f t="shared" si="4"/>
        <v>2.9938065676426696E-2</v>
      </c>
    </row>
    <row r="80" spans="1:18">
      <c r="A80" s="132">
        <v>40360</v>
      </c>
      <c r="B80" s="135">
        <v>1895.2</v>
      </c>
      <c r="C80" s="135">
        <v>1895.2</v>
      </c>
      <c r="D80" s="135">
        <v>1882.4</v>
      </c>
      <c r="E80" s="135">
        <v>2801.8</v>
      </c>
      <c r="F80" s="135">
        <v>4006.8</v>
      </c>
      <c r="G80" s="135">
        <v>1372.2</v>
      </c>
      <c r="H80" s="135">
        <v>908.8</v>
      </c>
      <c r="I80" s="135">
        <v>2503.1999999999998</v>
      </c>
      <c r="J80" s="135">
        <v>1635.8</v>
      </c>
      <c r="K80" s="135">
        <v>2233.1999999999998</v>
      </c>
      <c r="L80" s="135">
        <v>320</v>
      </c>
      <c r="M80" s="135">
        <v>320</v>
      </c>
      <c r="N80" s="135">
        <v>439.4</v>
      </c>
      <c r="O80" s="135">
        <f t="shared" si="3"/>
        <v>1708.7692307692309</v>
      </c>
      <c r="P80" s="135">
        <f t="shared" si="4"/>
        <v>1.1545642481073979E-2</v>
      </c>
    </row>
    <row r="81" spans="1:16">
      <c r="A81" s="132">
        <v>40391</v>
      </c>
      <c r="B81" s="135">
        <v>1854</v>
      </c>
      <c r="C81" s="135">
        <v>1854</v>
      </c>
      <c r="D81" s="135">
        <v>1820.5</v>
      </c>
      <c r="E81" s="135">
        <v>2749</v>
      </c>
      <c r="F81" s="135">
        <v>4134</v>
      </c>
      <c r="G81" s="135">
        <v>1190.5</v>
      </c>
      <c r="H81" s="135">
        <v>817</v>
      </c>
      <c r="I81" s="135">
        <v>2417.75</v>
      </c>
      <c r="J81" s="135">
        <v>1511</v>
      </c>
      <c r="K81" s="135">
        <v>2301</v>
      </c>
      <c r="L81" s="135">
        <v>315</v>
      </c>
      <c r="M81" s="135">
        <v>315</v>
      </c>
      <c r="N81" s="135">
        <v>421.5</v>
      </c>
      <c r="O81" s="135">
        <f t="shared" si="3"/>
        <v>1669.25</v>
      </c>
      <c r="P81" s="135">
        <f t="shared" si="4"/>
        <v>-2.3398939527550486E-2</v>
      </c>
    </row>
    <row r="82" spans="1:16">
      <c r="A82" s="132">
        <v>40422</v>
      </c>
      <c r="B82" s="135">
        <v>1740</v>
      </c>
      <c r="C82" s="135">
        <v>1740</v>
      </c>
      <c r="D82" s="135">
        <v>1730</v>
      </c>
      <c r="E82" s="135">
        <v>2565</v>
      </c>
      <c r="F82" s="135">
        <v>4016.3333333333298</v>
      </c>
      <c r="G82" s="135">
        <v>983.66666666666697</v>
      </c>
      <c r="H82" s="135">
        <v>1034.3333333333301</v>
      </c>
      <c r="I82" s="135">
        <v>2206.3333333333298</v>
      </c>
      <c r="J82" s="135">
        <v>1347</v>
      </c>
      <c r="K82" s="135">
        <v>2181</v>
      </c>
      <c r="L82" s="135">
        <v>308</v>
      </c>
      <c r="M82" s="135">
        <v>308</v>
      </c>
      <c r="N82" s="135">
        <v>327.33333333333297</v>
      </c>
      <c r="O82" s="135">
        <f t="shared" si="3"/>
        <v>1575.923076923076</v>
      </c>
      <c r="P82" s="135">
        <f t="shared" si="4"/>
        <v>-5.7533242570316528E-2</v>
      </c>
    </row>
    <row r="83" spans="1:16">
      <c r="A83" s="132">
        <v>40452</v>
      </c>
      <c r="B83" s="135">
        <v>1549.6666666666699</v>
      </c>
      <c r="C83" s="135">
        <v>1549.6666666666699</v>
      </c>
      <c r="D83" s="135">
        <v>1532.6666666666699</v>
      </c>
      <c r="E83" s="135">
        <v>2294.6666666666702</v>
      </c>
      <c r="F83" s="135">
        <v>3686.3333333333298</v>
      </c>
      <c r="G83" s="135">
        <v>819.33333333333303</v>
      </c>
      <c r="H83" s="135">
        <v>1015.33333333333</v>
      </c>
      <c r="I83" s="135">
        <v>2024.6666666666699</v>
      </c>
      <c r="J83" s="135">
        <v>1237.3333333333301</v>
      </c>
      <c r="K83" s="135">
        <v>1999.6666666666699</v>
      </c>
      <c r="L83" s="135">
        <v>308</v>
      </c>
      <c r="M83" s="135">
        <v>308</v>
      </c>
      <c r="N83" s="135">
        <v>273</v>
      </c>
      <c r="O83" s="135">
        <f t="shared" si="3"/>
        <v>1430.6410256410263</v>
      </c>
      <c r="P83" s="135">
        <f t="shared" si="4"/>
        <v>-9.6718567677505959E-2</v>
      </c>
    </row>
    <row r="84" spans="1:16">
      <c r="A84" s="132">
        <v>40483</v>
      </c>
      <c r="B84" s="135">
        <v>1460.5</v>
      </c>
      <c r="C84" s="135">
        <v>1460.5</v>
      </c>
      <c r="D84" s="135">
        <v>1404</v>
      </c>
      <c r="E84" s="135">
        <v>2073.75</v>
      </c>
      <c r="F84" s="135">
        <v>3317</v>
      </c>
      <c r="G84" s="135">
        <v>846</v>
      </c>
      <c r="H84" s="135">
        <v>1095.75</v>
      </c>
      <c r="I84" s="135">
        <v>1945.25</v>
      </c>
      <c r="J84" s="135">
        <v>1183.5</v>
      </c>
      <c r="K84" s="135">
        <v>1850.25</v>
      </c>
      <c r="L84" s="135">
        <v>309.5</v>
      </c>
      <c r="M84" s="135">
        <v>309.5</v>
      </c>
      <c r="N84" s="135">
        <v>229.5</v>
      </c>
      <c r="O84" s="135">
        <f t="shared" si="3"/>
        <v>1345</v>
      </c>
      <c r="P84" s="135">
        <f t="shared" si="4"/>
        <v>-6.1728600454216125E-2</v>
      </c>
    </row>
    <row r="85" spans="1:16">
      <c r="A85" s="132">
        <v>40513</v>
      </c>
      <c r="B85" s="135">
        <v>1354.2</v>
      </c>
      <c r="C85" s="135">
        <v>1354.2</v>
      </c>
      <c r="D85" s="135">
        <v>1248.8</v>
      </c>
      <c r="E85" s="135">
        <v>1880</v>
      </c>
      <c r="F85" s="135">
        <v>3088</v>
      </c>
      <c r="G85" s="135">
        <v>786.6</v>
      </c>
      <c r="H85" s="135">
        <v>937.2</v>
      </c>
      <c r="I85" s="135">
        <v>1809</v>
      </c>
      <c r="J85" s="135">
        <v>1056.2</v>
      </c>
      <c r="K85" s="135">
        <v>1560</v>
      </c>
      <c r="L85" s="135">
        <v>311.39999999999998</v>
      </c>
      <c r="M85" s="135">
        <v>312</v>
      </c>
      <c r="N85" s="135">
        <v>167.4</v>
      </c>
      <c r="O85" s="135">
        <f t="shared" si="3"/>
        <v>1220.3846153846155</v>
      </c>
      <c r="P85" s="135">
        <f t="shared" si="4"/>
        <v>-9.7227945480180253E-2</v>
      </c>
    </row>
    <row r="86" spans="1:16">
      <c r="A86" s="132">
        <v>40544</v>
      </c>
      <c r="B86" s="135">
        <v>1340</v>
      </c>
      <c r="C86" s="135">
        <v>1340</v>
      </c>
      <c r="D86" s="135">
        <v>1215</v>
      </c>
      <c r="E86" s="135">
        <v>1970.25</v>
      </c>
      <c r="F86" s="135">
        <v>3192.75</v>
      </c>
      <c r="G86" s="135">
        <v>825.25</v>
      </c>
      <c r="H86" s="135">
        <v>871.75</v>
      </c>
      <c r="I86" s="135">
        <v>1761</v>
      </c>
      <c r="J86" s="135">
        <v>1035.75</v>
      </c>
      <c r="K86" s="135">
        <v>1448.25</v>
      </c>
      <c r="L86" s="135">
        <v>312</v>
      </c>
      <c r="M86" s="135">
        <v>312</v>
      </c>
      <c r="N86" s="135">
        <v>154.5</v>
      </c>
      <c r="O86" s="135">
        <f t="shared" si="3"/>
        <v>1213.7307692307693</v>
      </c>
      <c r="P86" s="135">
        <f t="shared" si="4"/>
        <v>-5.4671711698574821E-3</v>
      </c>
    </row>
    <row r="87" spans="1:16">
      <c r="A87" s="132">
        <v>40575</v>
      </c>
      <c r="B87" s="135">
        <v>1250.3333333333301</v>
      </c>
      <c r="C87" s="135">
        <v>1250.3333333333301</v>
      </c>
      <c r="D87" s="135">
        <v>1162.3333333333301</v>
      </c>
      <c r="E87" s="135">
        <v>1839.3333333333301</v>
      </c>
      <c r="F87" s="135">
        <v>3063.6666666666702</v>
      </c>
      <c r="G87" s="135">
        <v>788.33333333333303</v>
      </c>
      <c r="H87" s="135">
        <v>826.66666666666697</v>
      </c>
      <c r="I87" s="135">
        <v>1678.6666666666699</v>
      </c>
      <c r="J87" s="135">
        <v>980</v>
      </c>
      <c r="K87" s="135">
        <v>1375.6666666666699</v>
      </c>
      <c r="L87" s="135">
        <v>312</v>
      </c>
      <c r="M87" s="135">
        <v>312</v>
      </c>
      <c r="N87" s="135">
        <v>153.333333333333</v>
      </c>
      <c r="O87" s="135">
        <f t="shared" si="3"/>
        <v>1153.282051282051</v>
      </c>
      <c r="P87" s="135">
        <f t="shared" si="4"/>
        <v>-5.1087061197117825E-2</v>
      </c>
    </row>
    <row r="88" spans="1:16">
      <c r="A88" s="132">
        <v>40603</v>
      </c>
      <c r="B88" s="135">
        <v>1057.75</v>
      </c>
      <c r="C88" s="135">
        <v>1057.75</v>
      </c>
      <c r="D88" s="135">
        <v>1027.5</v>
      </c>
      <c r="E88" s="135">
        <v>1654</v>
      </c>
      <c r="F88" s="135">
        <v>2864.5</v>
      </c>
      <c r="G88" s="135">
        <v>726.75</v>
      </c>
      <c r="H88" s="135">
        <v>746.75</v>
      </c>
      <c r="I88" s="135">
        <v>1585.5</v>
      </c>
      <c r="J88" s="135">
        <v>869</v>
      </c>
      <c r="K88" s="135">
        <v>1193</v>
      </c>
      <c r="L88" s="135">
        <v>331.75</v>
      </c>
      <c r="M88" s="135">
        <v>335</v>
      </c>
      <c r="N88" s="135">
        <v>179.25</v>
      </c>
      <c r="O88" s="135">
        <f t="shared" si="3"/>
        <v>1048.3461538461538</v>
      </c>
      <c r="P88" s="135">
        <f t="shared" si="4"/>
        <v>-9.5398004373137474E-2</v>
      </c>
    </row>
    <row r="89" spans="1:16">
      <c r="A89" s="132">
        <v>40634</v>
      </c>
      <c r="B89" s="135">
        <v>959.4</v>
      </c>
      <c r="C89" s="135">
        <v>959.4</v>
      </c>
      <c r="D89" s="135">
        <v>945</v>
      </c>
      <c r="E89" s="135">
        <v>1660.8</v>
      </c>
      <c r="F89" s="135">
        <v>2984.2</v>
      </c>
      <c r="G89" s="135">
        <v>789.8</v>
      </c>
      <c r="H89" s="135">
        <v>772.6</v>
      </c>
      <c r="I89" s="135">
        <v>1652.8</v>
      </c>
      <c r="J89" s="135">
        <v>857.4</v>
      </c>
      <c r="K89" s="135">
        <v>1102.5999999999999</v>
      </c>
      <c r="L89" s="135">
        <v>378.8</v>
      </c>
      <c r="M89" s="135">
        <v>383.4</v>
      </c>
      <c r="N89" s="135">
        <v>207.2</v>
      </c>
      <c r="O89" s="135">
        <f t="shared" si="3"/>
        <v>1050.2615384615385</v>
      </c>
      <c r="P89" s="135">
        <f t="shared" si="4"/>
        <v>1.8253865686756353E-3</v>
      </c>
    </row>
    <row r="90" spans="1:16">
      <c r="A90" s="132">
        <v>40664</v>
      </c>
      <c r="B90" s="135">
        <v>900.5</v>
      </c>
      <c r="C90" s="135">
        <v>900.5</v>
      </c>
      <c r="D90" s="135">
        <v>925.75</v>
      </c>
      <c r="E90" s="135">
        <v>1825.75</v>
      </c>
      <c r="F90" s="135">
        <v>3194.75</v>
      </c>
      <c r="G90" s="135">
        <v>980</v>
      </c>
      <c r="H90" s="135">
        <v>804</v>
      </c>
      <c r="I90" s="135">
        <v>1777.5</v>
      </c>
      <c r="J90" s="135">
        <v>869.5</v>
      </c>
      <c r="K90" s="135">
        <v>1139.25</v>
      </c>
      <c r="L90" s="135">
        <v>370.5</v>
      </c>
      <c r="M90" s="135">
        <v>371</v>
      </c>
      <c r="N90" s="135">
        <v>224</v>
      </c>
      <c r="O90" s="135">
        <f t="shared" si="3"/>
        <v>1098.6923076923076</v>
      </c>
      <c r="P90" s="135">
        <f t="shared" si="4"/>
        <v>4.5081444016769501E-2</v>
      </c>
    </row>
    <row r="91" spans="1:16">
      <c r="A91" s="132">
        <v>40695</v>
      </c>
      <c r="B91" s="135">
        <v>857</v>
      </c>
      <c r="C91" s="135">
        <v>857</v>
      </c>
      <c r="D91" s="135">
        <v>953.5</v>
      </c>
      <c r="E91" s="135">
        <v>1687.75</v>
      </c>
      <c r="F91" s="135">
        <v>3070.75</v>
      </c>
      <c r="G91" s="135">
        <v>1030.5</v>
      </c>
      <c r="H91" s="135">
        <v>715.75</v>
      </c>
      <c r="I91" s="135">
        <v>1908.75</v>
      </c>
      <c r="J91" s="135">
        <v>852.25</v>
      </c>
      <c r="K91" s="135">
        <v>1354.75</v>
      </c>
      <c r="L91" s="135">
        <v>336.75</v>
      </c>
      <c r="M91" s="135">
        <v>336.75</v>
      </c>
      <c r="N91" s="135">
        <v>226</v>
      </c>
      <c r="O91" s="135">
        <f t="shared" si="3"/>
        <v>1091.3461538461538</v>
      </c>
      <c r="P91" s="135">
        <f t="shared" si="4"/>
        <v>-6.7087236388699767E-3</v>
      </c>
    </row>
    <row r="92" spans="1:16">
      <c r="A92" s="132">
        <v>40725</v>
      </c>
      <c r="B92" s="135">
        <v>810.6</v>
      </c>
      <c r="C92" s="135">
        <v>810.6</v>
      </c>
      <c r="D92" s="135">
        <v>934</v>
      </c>
      <c r="E92" s="135">
        <v>1625</v>
      </c>
      <c r="F92" s="135">
        <v>3102.8</v>
      </c>
      <c r="G92" s="135">
        <v>997.8</v>
      </c>
      <c r="H92" s="135">
        <v>680.6</v>
      </c>
      <c r="I92" s="135">
        <v>2048.4</v>
      </c>
      <c r="J92" s="135">
        <v>944.6</v>
      </c>
      <c r="K92" s="135">
        <v>1764.2</v>
      </c>
      <c r="L92" s="135">
        <v>333.6</v>
      </c>
      <c r="M92" s="135">
        <v>333.6</v>
      </c>
      <c r="N92" s="135">
        <v>223.6</v>
      </c>
      <c r="O92" s="135">
        <f t="shared" si="3"/>
        <v>1123.8000000000002</v>
      </c>
      <c r="P92" s="135">
        <f t="shared" si="4"/>
        <v>2.9303861915876306E-2</v>
      </c>
    </row>
    <row r="93" spans="1:16">
      <c r="A93" s="132">
        <v>40756</v>
      </c>
      <c r="B93" s="135">
        <v>830.5</v>
      </c>
      <c r="C93" s="135">
        <v>830.5</v>
      </c>
      <c r="D93" s="135">
        <v>1031.5</v>
      </c>
      <c r="E93" s="135">
        <v>1669.25</v>
      </c>
      <c r="F93" s="135">
        <v>3228.5</v>
      </c>
      <c r="G93" s="135">
        <v>942.75</v>
      </c>
      <c r="H93" s="135">
        <v>815</v>
      </c>
      <c r="I93" s="135">
        <v>2185</v>
      </c>
      <c r="J93" s="135">
        <v>1158.75</v>
      </c>
      <c r="K93" s="135">
        <v>2134.75</v>
      </c>
      <c r="L93" s="135">
        <v>332.5</v>
      </c>
      <c r="M93" s="135">
        <v>332.5</v>
      </c>
      <c r="N93" s="135">
        <v>234.25</v>
      </c>
      <c r="O93" s="135">
        <f t="shared" si="3"/>
        <v>1209.6730769230769</v>
      </c>
      <c r="P93" s="135">
        <f t="shared" si="4"/>
        <v>7.3634339045224942E-2</v>
      </c>
    </row>
    <row r="94" spans="1:16">
      <c r="A94" s="132">
        <v>40787</v>
      </c>
      <c r="B94" s="135">
        <v>787</v>
      </c>
      <c r="C94" s="135">
        <v>787</v>
      </c>
      <c r="D94" s="135">
        <v>1077.8</v>
      </c>
      <c r="E94" s="135">
        <v>1631.4</v>
      </c>
      <c r="F94" s="135">
        <v>3198</v>
      </c>
      <c r="G94" s="135">
        <v>840.4</v>
      </c>
      <c r="H94" s="135">
        <v>757.6</v>
      </c>
      <c r="I94" s="135">
        <v>2158.6</v>
      </c>
      <c r="J94" s="135">
        <v>1163.2</v>
      </c>
      <c r="K94" s="135">
        <v>1958</v>
      </c>
      <c r="L94" s="135">
        <v>333.4</v>
      </c>
      <c r="M94" s="135">
        <v>333.4</v>
      </c>
      <c r="N94" s="135">
        <v>234.4</v>
      </c>
      <c r="O94" s="135">
        <f t="shared" si="3"/>
        <v>1173.8615384615384</v>
      </c>
      <c r="P94" s="135">
        <f t="shared" si="4"/>
        <v>-3.0051364272401626E-2</v>
      </c>
    </row>
    <row r="95" spans="1:16">
      <c r="A95" s="132">
        <v>40817</v>
      </c>
      <c r="B95" s="135">
        <v>674.33333333333303</v>
      </c>
      <c r="C95" s="135">
        <v>674.33333333333303</v>
      </c>
      <c r="D95" s="135">
        <v>945</v>
      </c>
      <c r="E95" s="135">
        <v>1491.6666666666699</v>
      </c>
      <c r="F95" s="135">
        <v>2930.6666666666702</v>
      </c>
      <c r="G95" s="135">
        <v>756.66666666666697</v>
      </c>
      <c r="H95" s="135">
        <v>729</v>
      </c>
      <c r="I95" s="135">
        <v>2106.3333333333298</v>
      </c>
      <c r="J95" s="135">
        <v>1106.6666666666699</v>
      </c>
      <c r="K95" s="135">
        <v>1654.3333333333301</v>
      </c>
      <c r="L95" s="135">
        <v>333</v>
      </c>
      <c r="M95" s="135">
        <v>333</v>
      </c>
      <c r="N95" s="135">
        <v>231</v>
      </c>
      <c r="O95" s="135">
        <f t="shared" si="3"/>
        <v>1074.3076923076924</v>
      </c>
      <c r="P95" s="135">
        <f t="shared" si="4"/>
        <v>-8.8622327506477458E-2</v>
      </c>
    </row>
    <row r="96" spans="1:16">
      <c r="A96" s="132">
        <v>40848</v>
      </c>
      <c r="B96" s="135">
        <v>559.25</v>
      </c>
      <c r="C96" s="135">
        <v>559.25</v>
      </c>
      <c r="D96" s="135">
        <v>791.75</v>
      </c>
      <c r="E96" s="135">
        <v>1469</v>
      </c>
      <c r="F96" s="135">
        <v>2671</v>
      </c>
      <c r="G96" s="135">
        <v>737.5</v>
      </c>
      <c r="H96" s="135">
        <v>800.25</v>
      </c>
      <c r="I96" s="135">
        <v>2039.25</v>
      </c>
      <c r="J96" s="135">
        <v>1062</v>
      </c>
      <c r="K96" s="135">
        <v>1416</v>
      </c>
      <c r="L96" s="135">
        <v>332.5</v>
      </c>
      <c r="M96" s="135">
        <v>332.5</v>
      </c>
      <c r="N96" s="135">
        <v>227.75</v>
      </c>
      <c r="O96" s="135">
        <f t="shared" si="3"/>
        <v>999.84615384615381</v>
      </c>
      <c r="P96" s="135">
        <f t="shared" si="4"/>
        <v>-7.1830304951686477E-2</v>
      </c>
    </row>
    <row r="97" spans="1:16">
      <c r="A97" s="132">
        <v>40878</v>
      </c>
      <c r="B97" s="135">
        <v>545.20000000000005</v>
      </c>
      <c r="C97" s="135">
        <v>545.20000000000005</v>
      </c>
      <c r="D97" s="135">
        <v>662.8</v>
      </c>
      <c r="E97" s="135">
        <v>1475.8</v>
      </c>
      <c r="F97" s="135">
        <v>2600.4</v>
      </c>
      <c r="G97" s="135">
        <v>637</v>
      </c>
      <c r="H97" s="135">
        <v>745.8</v>
      </c>
      <c r="I97" s="135">
        <v>1990.2</v>
      </c>
      <c r="J97" s="135">
        <v>995.4</v>
      </c>
      <c r="K97" s="135">
        <v>1254.8</v>
      </c>
      <c r="L97" s="135">
        <v>333.6</v>
      </c>
      <c r="M97" s="135">
        <v>333.6</v>
      </c>
      <c r="N97" s="135">
        <v>224.4</v>
      </c>
      <c r="O97" s="135">
        <f t="shared" si="3"/>
        <v>949.55384615384605</v>
      </c>
      <c r="P97" s="135">
        <f t="shared" si="4"/>
        <v>-5.1609182339052047E-2</v>
      </c>
    </row>
    <row r="98" spans="1:16">
      <c r="A98" s="132">
        <v>40909</v>
      </c>
      <c r="B98" s="135">
        <v>733.33333333333303</v>
      </c>
      <c r="C98" s="135">
        <v>733.33333333333303</v>
      </c>
      <c r="D98" s="135">
        <v>768.33333333333303</v>
      </c>
      <c r="E98" s="135">
        <v>1820</v>
      </c>
      <c r="F98" s="135">
        <v>2954.3333333333298</v>
      </c>
      <c r="G98" s="135">
        <v>645.33333333333303</v>
      </c>
      <c r="H98" s="135">
        <v>851</v>
      </c>
      <c r="I98" s="135">
        <v>2010.3333333333301</v>
      </c>
      <c r="J98" s="135">
        <v>1060.3333333333301</v>
      </c>
      <c r="K98" s="135">
        <v>1546</v>
      </c>
      <c r="L98" s="135">
        <v>335.33333333333297</v>
      </c>
      <c r="M98" s="135">
        <v>335.33333333333297</v>
      </c>
      <c r="N98" s="135">
        <v>222.666666666667</v>
      </c>
      <c r="O98" s="135">
        <f t="shared" si="3"/>
        <v>1078.1282051282042</v>
      </c>
      <c r="P98" s="135">
        <f t="shared" si="4"/>
        <v>0.12698943443413749</v>
      </c>
    </row>
    <row r="99" spans="1:16">
      <c r="A99" s="132">
        <v>40940</v>
      </c>
      <c r="B99" s="135">
        <v>745.25</v>
      </c>
      <c r="C99" s="135">
        <v>745.25</v>
      </c>
      <c r="D99" s="135">
        <v>783.75</v>
      </c>
      <c r="E99" s="135">
        <v>1803.75</v>
      </c>
      <c r="F99" s="135">
        <v>2942</v>
      </c>
      <c r="G99" s="135">
        <v>627.5</v>
      </c>
      <c r="H99" s="135">
        <v>755.5</v>
      </c>
      <c r="I99" s="135">
        <v>2014</v>
      </c>
      <c r="J99" s="135">
        <v>1017.5</v>
      </c>
      <c r="K99" s="135">
        <v>1429.75</v>
      </c>
      <c r="L99" s="135">
        <v>319.5</v>
      </c>
      <c r="M99" s="135">
        <v>320</v>
      </c>
      <c r="N99" s="135">
        <v>224.75</v>
      </c>
      <c r="O99" s="135">
        <f t="shared" si="3"/>
        <v>1056.0384615384614</v>
      </c>
      <c r="P99" s="135">
        <f t="shared" si="4"/>
        <v>-2.0701787573475863E-2</v>
      </c>
    </row>
    <row r="100" spans="1:16">
      <c r="A100" s="132">
        <v>40969</v>
      </c>
      <c r="B100" s="135">
        <v>1442</v>
      </c>
      <c r="C100" s="135">
        <v>1442</v>
      </c>
      <c r="D100" s="135">
        <v>1444.6</v>
      </c>
      <c r="E100" s="135">
        <v>1911.2</v>
      </c>
      <c r="F100" s="135">
        <v>3075.2</v>
      </c>
      <c r="G100" s="135">
        <v>1172.8</v>
      </c>
      <c r="H100" s="135">
        <v>888.2</v>
      </c>
      <c r="I100" s="135">
        <v>2085.8000000000002</v>
      </c>
      <c r="J100" s="135">
        <v>1011</v>
      </c>
      <c r="K100" s="135">
        <v>1440</v>
      </c>
      <c r="L100" s="135">
        <v>345</v>
      </c>
      <c r="M100" s="135">
        <v>345</v>
      </c>
      <c r="N100" s="135">
        <v>242.2</v>
      </c>
      <c r="O100" s="135">
        <f t="shared" si="3"/>
        <v>1295.7692307692307</v>
      </c>
      <c r="P100" s="135">
        <f t="shared" si="4"/>
        <v>0.20457991286474966</v>
      </c>
    </row>
    <row r="101" spans="1:16">
      <c r="A101" s="132">
        <v>41000</v>
      </c>
      <c r="B101" s="135">
        <v>1777.5</v>
      </c>
      <c r="C101" s="135">
        <v>1777.5</v>
      </c>
      <c r="D101" s="135">
        <v>1813.5</v>
      </c>
      <c r="E101" s="135">
        <v>2285.5</v>
      </c>
      <c r="F101" s="135">
        <v>3459.25</v>
      </c>
      <c r="G101" s="135">
        <v>1503.25</v>
      </c>
      <c r="H101" s="135">
        <v>1062.25</v>
      </c>
      <c r="I101" s="135">
        <v>2282.25</v>
      </c>
      <c r="J101" s="135">
        <v>1133.25</v>
      </c>
      <c r="K101" s="135">
        <v>1519.5</v>
      </c>
      <c r="L101" s="135">
        <v>351</v>
      </c>
      <c r="M101" s="135">
        <v>348.5</v>
      </c>
      <c r="N101" s="135">
        <v>257.75</v>
      </c>
      <c r="O101" s="135">
        <f t="shared" si="3"/>
        <v>1505.4615384615386</v>
      </c>
      <c r="P101" s="135">
        <f t="shared" si="4"/>
        <v>0.14999500186431591</v>
      </c>
    </row>
    <row r="102" spans="1:16">
      <c r="A102" s="132">
        <v>41030</v>
      </c>
      <c r="B102" s="135">
        <v>1801.25</v>
      </c>
      <c r="C102" s="135">
        <v>1801.25</v>
      </c>
      <c r="D102" s="135">
        <v>1921.25</v>
      </c>
      <c r="E102" s="135">
        <v>2367</v>
      </c>
      <c r="F102" s="135">
        <v>3522.75</v>
      </c>
      <c r="G102" s="135">
        <v>1503.25</v>
      </c>
      <c r="H102" s="135">
        <v>938.5</v>
      </c>
      <c r="I102" s="135">
        <v>2259.5</v>
      </c>
      <c r="J102" s="135">
        <v>1124</v>
      </c>
      <c r="K102" s="135">
        <v>1586.75</v>
      </c>
      <c r="L102" s="135">
        <v>355</v>
      </c>
      <c r="M102" s="135">
        <v>354.25</v>
      </c>
      <c r="N102" s="135">
        <v>280</v>
      </c>
      <c r="O102" s="135">
        <f t="shared" si="3"/>
        <v>1524.2115384615386</v>
      </c>
      <c r="P102" s="135">
        <f t="shared" si="4"/>
        <v>1.2377731135458148E-2</v>
      </c>
    </row>
    <row r="103" spans="1:16">
      <c r="A103" s="132">
        <v>41061</v>
      </c>
      <c r="B103" s="135">
        <v>1664.8</v>
      </c>
      <c r="C103" s="135">
        <v>1664.8</v>
      </c>
      <c r="D103" s="135">
        <v>1778.4</v>
      </c>
      <c r="E103" s="135">
        <v>2594.1999999999998</v>
      </c>
      <c r="F103" s="135">
        <v>3722.2</v>
      </c>
      <c r="G103" s="135">
        <v>1323.8</v>
      </c>
      <c r="H103" s="135">
        <v>828.8</v>
      </c>
      <c r="I103" s="135">
        <v>2228.8000000000002</v>
      </c>
      <c r="J103" s="135">
        <v>1104.2</v>
      </c>
      <c r="K103" s="135">
        <v>1846.4</v>
      </c>
      <c r="L103" s="135">
        <v>350.8</v>
      </c>
      <c r="M103" s="135">
        <v>351.2</v>
      </c>
      <c r="N103" s="135">
        <v>274</v>
      </c>
      <c r="O103" s="135">
        <f t="shared" si="3"/>
        <v>1517.8769230769233</v>
      </c>
      <c r="P103" s="135">
        <f t="shared" si="4"/>
        <v>-4.1646550522895795E-3</v>
      </c>
    </row>
    <row r="104" spans="1:16">
      <c r="A104" s="132">
        <v>41091</v>
      </c>
      <c r="B104" s="135">
        <v>1742.5</v>
      </c>
      <c r="C104" s="135">
        <v>1742.5</v>
      </c>
      <c r="D104" s="135">
        <v>1709.75</v>
      </c>
      <c r="E104" s="135">
        <v>2448.5</v>
      </c>
      <c r="F104" s="135">
        <v>3609.75</v>
      </c>
      <c r="G104" s="135">
        <v>934.75</v>
      </c>
      <c r="H104" s="135">
        <v>853.5</v>
      </c>
      <c r="I104" s="135">
        <v>2193.5</v>
      </c>
      <c r="J104" s="135">
        <v>1064.25</v>
      </c>
      <c r="K104" s="135">
        <v>1972.25</v>
      </c>
      <c r="L104" s="135">
        <v>342.75</v>
      </c>
      <c r="M104" s="135">
        <v>342</v>
      </c>
      <c r="N104" s="135">
        <v>267.75</v>
      </c>
      <c r="O104" s="135">
        <f t="shared" si="3"/>
        <v>1478.75</v>
      </c>
      <c r="P104" s="135">
        <f t="shared" si="4"/>
        <v>-2.6115461034004517E-2</v>
      </c>
    </row>
    <row r="105" spans="1:16">
      <c r="A105" s="132">
        <v>41122</v>
      </c>
      <c r="B105" s="135">
        <v>1517</v>
      </c>
      <c r="C105" s="135">
        <v>1517</v>
      </c>
      <c r="D105" s="135">
        <v>1489</v>
      </c>
      <c r="E105" s="135">
        <v>2637.8</v>
      </c>
      <c r="F105" s="135">
        <v>3926</v>
      </c>
      <c r="G105" s="135">
        <v>1032.5999999999999</v>
      </c>
      <c r="H105" s="135">
        <v>820.2</v>
      </c>
      <c r="I105" s="135">
        <v>2113.4</v>
      </c>
      <c r="J105" s="135">
        <v>1003</v>
      </c>
      <c r="K105" s="135">
        <v>1916.6</v>
      </c>
      <c r="L105" s="135">
        <v>343.8</v>
      </c>
      <c r="M105" s="135">
        <v>343.2</v>
      </c>
      <c r="N105" s="135">
        <v>260</v>
      </c>
      <c r="O105" s="135">
        <f t="shared" si="3"/>
        <v>1455.353846153846</v>
      </c>
      <c r="P105" s="135">
        <f t="shared" si="4"/>
        <v>-1.5948072020800504E-2</v>
      </c>
    </row>
    <row r="106" spans="1:16">
      <c r="A106" s="132">
        <v>41153</v>
      </c>
      <c r="B106" s="135">
        <v>1208</v>
      </c>
      <c r="C106" s="135">
        <v>1208</v>
      </c>
      <c r="D106" s="135">
        <v>1249.5</v>
      </c>
      <c r="E106" s="135">
        <v>2664.5</v>
      </c>
      <c r="F106" s="135">
        <v>3773.75</v>
      </c>
      <c r="G106" s="135">
        <v>857.25</v>
      </c>
      <c r="H106" s="135">
        <v>973.5</v>
      </c>
      <c r="I106" s="135">
        <v>2070.5</v>
      </c>
      <c r="J106" s="135">
        <v>1039.25</v>
      </c>
      <c r="K106" s="135">
        <v>1925.75</v>
      </c>
      <c r="L106" s="135">
        <v>348.25</v>
      </c>
      <c r="M106" s="135">
        <v>348.25</v>
      </c>
      <c r="N106" s="135">
        <v>257.75</v>
      </c>
      <c r="O106" s="135">
        <f t="shared" si="3"/>
        <v>1378.7884615384614</v>
      </c>
      <c r="P106" s="135">
        <f t="shared" si="4"/>
        <v>-5.4043877145055041E-2</v>
      </c>
    </row>
    <row r="107" spans="1:16">
      <c r="A107" s="132">
        <v>41183</v>
      </c>
      <c r="B107" s="135">
        <v>1167.3333333333301</v>
      </c>
      <c r="C107" s="135">
        <v>1167.3333333333301</v>
      </c>
      <c r="D107" s="135">
        <v>1159.6666666666699</v>
      </c>
      <c r="E107" s="135">
        <v>2526</v>
      </c>
      <c r="F107" s="135">
        <v>3473.6666666666702</v>
      </c>
      <c r="G107" s="135">
        <v>733</v>
      </c>
      <c r="H107" s="135">
        <v>1143</v>
      </c>
      <c r="I107" s="135">
        <v>1986.6666666666699</v>
      </c>
      <c r="J107" s="135">
        <v>1046.6666666666699</v>
      </c>
      <c r="K107" s="135">
        <v>1950</v>
      </c>
      <c r="L107" s="135">
        <v>347</v>
      </c>
      <c r="M107" s="135">
        <v>347</v>
      </c>
      <c r="N107" s="135">
        <v>254.333333333333</v>
      </c>
      <c r="O107" s="135">
        <f t="shared" si="3"/>
        <v>1330.8974358974363</v>
      </c>
      <c r="P107" s="135">
        <f t="shared" si="4"/>
        <v>-3.5351708629041301E-2</v>
      </c>
    </row>
    <row r="108" spans="1:16">
      <c r="A108" s="132">
        <v>41214</v>
      </c>
      <c r="B108" s="135">
        <v>1241.2</v>
      </c>
      <c r="C108" s="135">
        <v>1241.2</v>
      </c>
      <c r="D108" s="135">
        <v>879.6</v>
      </c>
      <c r="E108" s="135">
        <v>2215.4</v>
      </c>
      <c r="F108" s="135">
        <v>3237.8</v>
      </c>
      <c r="G108" s="135">
        <v>784.6</v>
      </c>
      <c r="H108" s="135">
        <v>1075</v>
      </c>
      <c r="I108" s="135">
        <v>1966.2</v>
      </c>
      <c r="J108" s="135">
        <v>1023.2</v>
      </c>
      <c r="K108" s="135">
        <v>2073.1999999999998</v>
      </c>
      <c r="L108" s="135">
        <v>349.8</v>
      </c>
      <c r="M108" s="135">
        <v>347</v>
      </c>
      <c r="N108" s="135">
        <v>258</v>
      </c>
      <c r="O108" s="135">
        <f t="shared" si="3"/>
        <v>1284.0153846153846</v>
      </c>
      <c r="P108" s="135">
        <f t="shared" si="4"/>
        <v>-3.5861291531891451E-2</v>
      </c>
    </row>
    <row r="109" spans="1:16">
      <c r="A109" s="132">
        <v>41244</v>
      </c>
      <c r="B109" s="135">
        <v>1201</v>
      </c>
      <c r="C109" s="135">
        <v>1201</v>
      </c>
      <c r="D109" s="135">
        <v>1038.75</v>
      </c>
      <c r="E109" s="135">
        <v>2168</v>
      </c>
      <c r="F109" s="135">
        <v>3300.5</v>
      </c>
      <c r="G109" s="135">
        <v>656</v>
      </c>
      <c r="H109" s="135">
        <v>912</v>
      </c>
      <c r="I109" s="135">
        <v>1891</v>
      </c>
      <c r="J109" s="135">
        <v>939.25</v>
      </c>
      <c r="K109" s="135">
        <v>2043.25</v>
      </c>
      <c r="L109" s="135">
        <v>348</v>
      </c>
      <c r="M109" s="135">
        <v>353.5</v>
      </c>
      <c r="N109" s="135">
        <v>259.75</v>
      </c>
      <c r="O109" s="135">
        <f t="shared" si="3"/>
        <v>1254.7692307692307</v>
      </c>
      <c r="P109" s="135">
        <f t="shared" si="4"/>
        <v>-2.3040511173053845E-2</v>
      </c>
    </row>
    <row r="110" spans="1:16">
      <c r="A110" s="132">
        <v>41275</v>
      </c>
      <c r="B110" s="135">
        <v>1340.75</v>
      </c>
      <c r="C110" s="135">
        <v>1340.75</v>
      </c>
      <c r="D110" s="135">
        <v>1281.5</v>
      </c>
      <c r="E110" s="135">
        <v>2394.75</v>
      </c>
      <c r="F110" s="135">
        <v>3552.5</v>
      </c>
      <c r="G110" s="135">
        <v>713.25</v>
      </c>
      <c r="H110" s="135">
        <v>967.5</v>
      </c>
      <c r="I110" s="135">
        <v>1956.25</v>
      </c>
      <c r="J110" s="135">
        <v>923.25</v>
      </c>
      <c r="K110" s="135">
        <v>2157.5</v>
      </c>
      <c r="L110" s="135">
        <v>348.5</v>
      </c>
      <c r="M110" s="135">
        <v>350</v>
      </c>
      <c r="N110" s="135">
        <v>255.25</v>
      </c>
      <c r="O110" s="135">
        <f t="shared" si="3"/>
        <v>1352.4423076923076</v>
      </c>
      <c r="P110" s="135">
        <f t="shared" si="4"/>
        <v>7.4960398968037328E-2</v>
      </c>
    </row>
    <row r="111" spans="1:16">
      <c r="A111" s="132">
        <v>41306</v>
      </c>
      <c r="B111" s="135">
        <v>1272</v>
      </c>
      <c r="C111" s="135">
        <v>1272</v>
      </c>
      <c r="D111" s="135">
        <v>1230.3333333333301</v>
      </c>
      <c r="E111" s="135">
        <v>2428</v>
      </c>
      <c r="F111" s="135">
        <v>3584.3333333333298</v>
      </c>
      <c r="G111" s="135">
        <v>705.33333333333303</v>
      </c>
      <c r="H111" s="135">
        <v>979.66666666666697</v>
      </c>
      <c r="I111" s="135">
        <v>1981.3333333333301</v>
      </c>
      <c r="J111" s="135">
        <v>908.66666666666697</v>
      </c>
      <c r="K111" s="135">
        <v>2037.3333333333301</v>
      </c>
      <c r="L111" s="135">
        <v>349</v>
      </c>
      <c r="M111" s="135">
        <v>355</v>
      </c>
      <c r="N111" s="135">
        <v>245.333333333333</v>
      </c>
      <c r="O111" s="135">
        <f t="shared" si="3"/>
        <v>1334.4871794871783</v>
      </c>
      <c r="P111" s="135">
        <f t="shared" si="4"/>
        <v>-1.3364991940870171E-2</v>
      </c>
    </row>
    <row r="112" spans="1:16">
      <c r="A112" s="132">
        <v>41334</v>
      </c>
      <c r="B112" s="135">
        <v>1184</v>
      </c>
      <c r="C112" s="135">
        <v>1184</v>
      </c>
      <c r="D112" s="135">
        <v>1140.2</v>
      </c>
      <c r="E112" s="135">
        <v>2193.1999999999998</v>
      </c>
      <c r="F112" s="135">
        <v>3343.2</v>
      </c>
      <c r="G112" s="135">
        <v>804.4</v>
      </c>
      <c r="H112" s="135">
        <v>1004.8</v>
      </c>
      <c r="I112" s="135">
        <v>1942.8</v>
      </c>
      <c r="J112" s="135">
        <v>852.4</v>
      </c>
      <c r="K112" s="135">
        <v>1804.8</v>
      </c>
      <c r="L112" s="135">
        <v>348</v>
      </c>
      <c r="M112" s="135">
        <v>354</v>
      </c>
      <c r="N112" s="135">
        <v>234.4</v>
      </c>
      <c r="O112" s="135">
        <f t="shared" si="3"/>
        <v>1260.7846153846151</v>
      </c>
      <c r="P112" s="135">
        <f t="shared" si="4"/>
        <v>-5.6812845055495581E-2</v>
      </c>
    </row>
    <row r="113" spans="1:16">
      <c r="A113" s="132">
        <v>41365</v>
      </c>
      <c r="B113" s="135">
        <v>925.75</v>
      </c>
      <c r="C113" s="135">
        <v>925.75</v>
      </c>
      <c r="D113" s="135">
        <v>948.5</v>
      </c>
      <c r="E113" s="135">
        <v>2200.25</v>
      </c>
      <c r="F113" s="135">
        <v>3345</v>
      </c>
      <c r="G113" s="135">
        <v>967.25</v>
      </c>
      <c r="H113" s="135">
        <v>1058.75</v>
      </c>
      <c r="I113" s="135">
        <v>1893.25</v>
      </c>
      <c r="J113" s="135">
        <v>800</v>
      </c>
      <c r="K113" s="135">
        <v>1550.25</v>
      </c>
      <c r="L113" s="135">
        <v>348</v>
      </c>
      <c r="M113" s="135">
        <v>354</v>
      </c>
      <c r="N113" s="135">
        <v>235.5</v>
      </c>
      <c r="O113" s="135">
        <f t="shared" si="3"/>
        <v>1196.3269230769231</v>
      </c>
      <c r="P113" s="135">
        <f t="shared" si="4"/>
        <v>-5.2478272552064754E-2</v>
      </c>
    </row>
    <row r="114" spans="1:16">
      <c r="A114" s="132">
        <v>41395</v>
      </c>
      <c r="B114" s="135">
        <v>686.8</v>
      </c>
      <c r="C114" s="135">
        <v>686.8</v>
      </c>
      <c r="D114" s="135">
        <v>878.4</v>
      </c>
      <c r="E114" s="135">
        <v>2035.4</v>
      </c>
      <c r="F114" s="135">
        <v>3192.8</v>
      </c>
      <c r="G114" s="135">
        <v>914.4</v>
      </c>
      <c r="H114" s="135">
        <v>928.8</v>
      </c>
      <c r="I114" s="135">
        <v>1881.6</v>
      </c>
      <c r="J114" s="135">
        <v>768.2</v>
      </c>
      <c r="K114" s="135">
        <v>1215.2</v>
      </c>
      <c r="L114" s="135">
        <v>343.4</v>
      </c>
      <c r="M114" s="135">
        <v>351.4</v>
      </c>
      <c r="N114" s="135">
        <v>226.8</v>
      </c>
      <c r="O114" s="135">
        <f t="shared" si="3"/>
        <v>1085.3846153846155</v>
      </c>
      <c r="P114" s="135">
        <f t="shared" si="4"/>
        <v>-9.7321556827038122E-2</v>
      </c>
    </row>
    <row r="115" spans="1:16">
      <c r="A115" s="132">
        <v>41426</v>
      </c>
      <c r="B115" s="135">
        <v>753.5</v>
      </c>
      <c r="C115" s="135">
        <v>753.5</v>
      </c>
      <c r="D115" s="135">
        <v>1244</v>
      </c>
      <c r="E115" s="135">
        <v>1947.25</v>
      </c>
      <c r="F115" s="135">
        <v>3119.5</v>
      </c>
      <c r="G115" s="135">
        <v>775.75</v>
      </c>
      <c r="H115" s="135">
        <v>685</v>
      </c>
      <c r="I115" s="135">
        <v>1891.25</v>
      </c>
      <c r="J115" s="135">
        <v>759.25</v>
      </c>
      <c r="K115" s="135">
        <v>1044.25</v>
      </c>
      <c r="L115" s="135">
        <v>340.25</v>
      </c>
      <c r="M115" s="135">
        <v>341.75</v>
      </c>
      <c r="N115" s="135">
        <v>225</v>
      </c>
      <c r="O115" s="135">
        <f t="shared" si="3"/>
        <v>1067.7115384615386</v>
      </c>
      <c r="P115" s="135">
        <f t="shared" si="4"/>
        <v>-1.6416799420892296E-2</v>
      </c>
    </row>
    <row r="116" spans="1:16">
      <c r="A116" s="132">
        <v>41456</v>
      </c>
      <c r="B116" s="135">
        <v>1309</v>
      </c>
      <c r="C116" s="135">
        <v>1309</v>
      </c>
      <c r="D116" s="135">
        <v>1282.25</v>
      </c>
      <c r="E116" s="135">
        <v>2023.75</v>
      </c>
      <c r="F116" s="135">
        <v>3313.5</v>
      </c>
      <c r="G116" s="135">
        <v>655</v>
      </c>
      <c r="H116" s="135">
        <v>571.25</v>
      </c>
      <c r="I116" s="135">
        <v>1959.25</v>
      </c>
      <c r="J116" s="135">
        <v>751.25</v>
      </c>
      <c r="K116" s="135">
        <v>901.75</v>
      </c>
      <c r="L116" s="135">
        <v>338.75</v>
      </c>
      <c r="M116" s="135">
        <v>341</v>
      </c>
      <c r="N116" s="135">
        <v>225</v>
      </c>
      <c r="O116" s="135">
        <f t="shared" si="3"/>
        <v>1152.3653846153845</v>
      </c>
      <c r="P116" s="135">
        <f t="shared" si="4"/>
        <v>7.6299077147619007E-2</v>
      </c>
    </row>
    <row r="117" spans="1:16">
      <c r="A117" s="132">
        <v>41487</v>
      </c>
      <c r="B117" s="135">
        <v>1338.4</v>
      </c>
      <c r="C117" s="135">
        <v>1338.4</v>
      </c>
      <c r="D117" s="135">
        <v>1334</v>
      </c>
      <c r="E117" s="135">
        <v>1971.6</v>
      </c>
      <c r="F117" s="135">
        <v>3421.2</v>
      </c>
      <c r="G117" s="135">
        <v>943.6</v>
      </c>
      <c r="H117" s="135">
        <v>453.8</v>
      </c>
      <c r="I117" s="135">
        <v>2004.4</v>
      </c>
      <c r="J117" s="135">
        <v>747.4</v>
      </c>
      <c r="K117" s="135">
        <v>1014.8</v>
      </c>
      <c r="L117" s="135">
        <v>330.4</v>
      </c>
      <c r="M117" s="135">
        <v>339.8</v>
      </c>
      <c r="N117" s="135">
        <v>224.8</v>
      </c>
      <c r="O117" s="135">
        <f t="shared" si="3"/>
        <v>1189.4307692307689</v>
      </c>
      <c r="P117" s="135">
        <f t="shared" si="4"/>
        <v>3.165816136574276E-2</v>
      </c>
    </row>
    <row r="118" spans="1:16">
      <c r="A118" s="132">
        <v>41518</v>
      </c>
      <c r="B118" s="135">
        <v>919.75</v>
      </c>
      <c r="C118" s="135">
        <v>919.75</v>
      </c>
      <c r="D118" s="135">
        <v>975.5</v>
      </c>
      <c r="E118" s="135">
        <v>1908.25</v>
      </c>
      <c r="F118" s="135">
        <v>3316.75</v>
      </c>
      <c r="G118" s="135">
        <v>818.25</v>
      </c>
      <c r="H118" s="135">
        <v>578.75</v>
      </c>
      <c r="I118" s="135">
        <v>1953.75</v>
      </c>
      <c r="J118" s="135">
        <v>764.25</v>
      </c>
      <c r="K118" s="135">
        <v>828.5</v>
      </c>
      <c r="L118" s="135">
        <v>328</v>
      </c>
      <c r="M118" s="135">
        <v>342.5</v>
      </c>
      <c r="N118" s="135">
        <v>225.5</v>
      </c>
      <c r="O118" s="135">
        <f t="shared" si="3"/>
        <v>1067.6538461538462</v>
      </c>
      <c r="P118" s="135">
        <f t="shared" si="4"/>
        <v>-0.10801127358213451</v>
      </c>
    </row>
    <row r="119" spans="1:16">
      <c r="A119" s="132">
        <v>41548</v>
      </c>
      <c r="B119" s="135">
        <v>668.66666666666697</v>
      </c>
      <c r="C119" s="135">
        <v>668.66666666666697</v>
      </c>
      <c r="D119" s="135">
        <v>713</v>
      </c>
      <c r="E119" s="135">
        <v>1747.6666666666699</v>
      </c>
      <c r="F119" s="135">
        <v>3154.3333333333298</v>
      </c>
      <c r="G119" s="135">
        <v>543.33333333333303</v>
      </c>
      <c r="H119" s="135">
        <v>820</v>
      </c>
      <c r="I119" s="135">
        <v>1901.3333333333301</v>
      </c>
      <c r="J119" s="135">
        <v>765</v>
      </c>
      <c r="K119" s="135">
        <v>688.66666666666697</v>
      </c>
      <c r="L119" s="135">
        <v>330.66666666666703</v>
      </c>
      <c r="M119" s="135">
        <v>342.66666666666703</v>
      </c>
      <c r="N119" s="135">
        <v>226</v>
      </c>
      <c r="O119" s="135">
        <f t="shared" si="3"/>
        <v>966.92307692307691</v>
      </c>
      <c r="P119" s="135">
        <f t="shared" si="4"/>
        <v>-9.909990877290159E-2</v>
      </c>
    </row>
    <row r="120" spans="1:16">
      <c r="A120" s="132">
        <v>41579</v>
      </c>
      <c r="B120" s="135">
        <v>1206.8</v>
      </c>
      <c r="C120" s="135">
        <v>1206.8</v>
      </c>
      <c r="D120" s="135">
        <v>1304.8</v>
      </c>
      <c r="E120" s="135">
        <v>1788.8</v>
      </c>
      <c r="F120" s="135">
        <v>3103.4</v>
      </c>
      <c r="G120" s="135">
        <v>765.8</v>
      </c>
      <c r="H120" s="135">
        <v>1009.4</v>
      </c>
      <c r="I120" s="135">
        <v>1872.6</v>
      </c>
      <c r="J120" s="135">
        <v>854.6</v>
      </c>
      <c r="K120" s="135">
        <v>1652.8</v>
      </c>
      <c r="L120" s="135">
        <v>323.39999999999998</v>
      </c>
      <c r="M120" s="135">
        <v>339.4</v>
      </c>
      <c r="N120" s="135">
        <v>225.8</v>
      </c>
      <c r="O120" s="135">
        <f t="shared" si="3"/>
        <v>1204.1846153846152</v>
      </c>
      <c r="P120" s="135">
        <f t="shared" si="4"/>
        <v>0.21943900502845065</v>
      </c>
    </row>
    <row r="121" spans="1:16">
      <c r="A121" s="132">
        <v>41609</v>
      </c>
      <c r="B121" s="135">
        <v>1402.5</v>
      </c>
      <c r="C121" s="135">
        <v>1402.5</v>
      </c>
      <c r="D121" s="135">
        <v>1477.25</v>
      </c>
      <c r="E121" s="135">
        <v>1758.5</v>
      </c>
      <c r="F121" s="135">
        <v>3034.75</v>
      </c>
      <c r="G121" s="135">
        <v>640.75</v>
      </c>
      <c r="H121" s="135">
        <v>763.75</v>
      </c>
      <c r="I121" s="135">
        <v>1882.25</v>
      </c>
      <c r="J121" s="135">
        <v>770</v>
      </c>
      <c r="K121" s="135">
        <v>1662.25</v>
      </c>
      <c r="L121" s="135">
        <v>326</v>
      </c>
      <c r="M121" s="135">
        <v>340</v>
      </c>
      <c r="N121" s="135">
        <v>219</v>
      </c>
      <c r="O121" s="135">
        <f t="shared" si="3"/>
        <v>1206.1153846153845</v>
      </c>
      <c r="P121" s="135">
        <f t="shared" si="4"/>
        <v>1.6020990281278239E-3</v>
      </c>
    </row>
    <row r="122" spans="1:16">
      <c r="A122" s="132">
        <v>41640</v>
      </c>
      <c r="B122" s="135">
        <v>1659.4</v>
      </c>
      <c r="C122" s="135">
        <v>1659.4</v>
      </c>
      <c r="D122" s="135">
        <v>1689.8</v>
      </c>
      <c r="E122" s="135">
        <v>2002</v>
      </c>
      <c r="F122" s="135">
        <v>3327.4</v>
      </c>
      <c r="G122" s="135">
        <v>572</v>
      </c>
      <c r="H122" s="135">
        <v>875.4</v>
      </c>
      <c r="I122" s="135">
        <v>1942.2</v>
      </c>
      <c r="J122" s="135">
        <v>758.2</v>
      </c>
      <c r="K122" s="135">
        <v>1457</v>
      </c>
      <c r="L122" s="135">
        <v>334.8</v>
      </c>
      <c r="M122" s="135">
        <v>344.8</v>
      </c>
      <c r="N122" s="135">
        <v>214</v>
      </c>
      <c r="O122" s="135">
        <f t="shared" si="3"/>
        <v>1295.1076923076923</v>
      </c>
      <c r="P122" s="135">
        <f t="shared" si="4"/>
        <v>7.1189082579855456E-2</v>
      </c>
    </row>
    <row r="123" spans="1:16">
      <c r="A123" s="132">
        <v>41671</v>
      </c>
      <c r="B123" s="135">
        <v>1322.25</v>
      </c>
      <c r="C123" s="135">
        <v>1322.25</v>
      </c>
      <c r="D123" s="135">
        <v>1355</v>
      </c>
      <c r="E123" s="135">
        <v>1986.5</v>
      </c>
      <c r="F123" s="135">
        <v>3334.75</v>
      </c>
      <c r="G123" s="135">
        <v>487</v>
      </c>
      <c r="H123" s="135">
        <v>728.25</v>
      </c>
      <c r="I123" s="135">
        <v>1894</v>
      </c>
      <c r="J123" s="135">
        <v>732</v>
      </c>
      <c r="K123" s="135">
        <v>1071.75</v>
      </c>
      <c r="L123" s="135">
        <v>334.75</v>
      </c>
      <c r="M123" s="135">
        <v>345.5</v>
      </c>
      <c r="N123" s="135">
        <v>213</v>
      </c>
      <c r="O123" s="135">
        <f t="shared" si="3"/>
        <v>1163.6153846153845</v>
      </c>
      <c r="P123" s="135">
        <f t="shared" si="4"/>
        <v>-0.10706198265852779</v>
      </c>
    </row>
    <row r="124" spans="1:16">
      <c r="A124" s="132">
        <v>41699</v>
      </c>
      <c r="B124" s="135">
        <v>983.25</v>
      </c>
      <c r="C124" s="135">
        <v>983.25</v>
      </c>
      <c r="D124" s="135">
        <v>1065.5</v>
      </c>
      <c r="E124" s="135">
        <v>1851</v>
      </c>
      <c r="F124" s="135">
        <v>3261</v>
      </c>
      <c r="G124" s="135">
        <v>557.75</v>
      </c>
      <c r="H124" s="135">
        <v>642.25</v>
      </c>
      <c r="I124" s="135">
        <v>1839</v>
      </c>
      <c r="J124" s="135">
        <v>705.5</v>
      </c>
      <c r="K124" s="135">
        <v>796</v>
      </c>
      <c r="L124" s="135">
        <v>335</v>
      </c>
      <c r="M124" s="135">
        <v>338</v>
      </c>
      <c r="N124" s="135">
        <v>213.5</v>
      </c>
      <c r="O124" s="135">
        <f t="shared" si="3"/>
        <v>1043.9230769230769</v>
      </c>
      <c r="P124" s="135">
        <f t="shared" si="4"/>
        <v>-0.10854606348082851</v>
      </c>
    </row>
    <row r="125" spans="1:16">
      <c r="A125" s="132">
        <v>41730</v>
      </c>
      <c r="B125" s="135">
        <v>1172.8</v>
      </c>
      <c r="C125" s="135">
        <v>1172.8</v>
      </c>
      <c r="D125" s="135">
        <v>1298.8</v>
      </c>
      <c r="E125" s="135">
        <v>1887.6</v>
      </c>
      <c r="F125" s="135">
        <v>3305.4</v>
      </c>
      <c r="G125" s="135">
        <v>962</v>
      </c>
      <c r="H125" s="135">
        <v>704.6</v>
      </c>
      <c r="I125" s="135">
        <v>1890.8</v>
      </c>
      <c r="J125" s="135">
        <v>682.8</v>
      </c>
      <c r="K125" s="135">
        <v>908.6</v>
      </c>
      <c r="L125" s="135">
        <v>333.4</v>
      </c>
      <c r="M125" s="135">
        <v>325.60000000000002</v>
      </c>
      <c r="N125" s="135">
        <v>227.8</v>
      </c>
      <c r="O125" s="135">
        <f t="shared" si="3"/>
        <v>1144.0769230769229</v>
      </c>
      <c r="P125" s="135">
        <f t="shared" si="4"/>
        <v>9.1612325511226958E-2</v>
      </c>
    </row>
    <row r="126" spans="1:16">
      <c r="A126" s="132">
        <v>41760</v>
      </c>
      <c r="B126" s="135">
        <v>1257.75</v>
      </c>
      <c r="C126" s="135">
        <v>1257.75</v>
      </c>
      <c r="D126" s="135">
        <v>1569.75</v>
      </c>
      <c r="E126" s="135">
        <v>1920.5</v>
      </c>
      <c r="F126" s="135">
        <v>3364</v>
      </c>
      <c r="G126" s="135">
        <v>1195</v>
      </c>
      <c r="H126" s="135">
        <v>522.5</v>
      </c>
      <c r="I126" s="135">
        <v>1941.75</v>
      </c>
      <c r="J126" s="135">
        <v>668</v>
      </c>
      <c r="K126" s="135">
        <v>651</v>
      </c>
      <c r="L126" s="135">
        <v>333.5</v>
      </c>
      <c r="M126" s="135">
        <v>310.5</v>
      </c>
      <c r="N126" s="135">
        <v>243.25</v>
      </c>
      <c r="O126" s="135">
        <f t="shared" si="3"/>
        <v>1171.9423076923076</v>
      </c>
      <c r="P126" s="135">
        <f t="shared" si="4"/>
        <v>2.4064333275772381E-2</v>
      </c>
    </row>
    <row r="127" spans="1:16">
      <c r="A127" s="132">
        <v>41791</v>
      </c>
      <c r="B127" s="135">
        <v>1152.75</v>
      </c>
      <c r="C127" s="135">
        <v>1152.75</v>
      </c>
      <c r="D127" s="135">
        <v>1648.5</v>
      </c>
      <c r="E127" s="135">
        <v>1763</v>
      </c>
      <c r="F127" s="135">
        <v>3264.75</v>
      </c>
      <c r="G127" s="135">
        <v>899.5</v>
      </c>
      <c r="H127" s="135">
        <v>485.5</v>
      </c>
      <c r="I127" s="135">
        <v>1868.5</v>
      </c>
      <c r="J127" s="135">
        <v>651</v>
      </c>
      <c r="K127" s="135">
        <v>996.5</v>
      </c>
      <c r="L127" s="135">
        <v>333.25</v>
      </c>
      <c r="M127" s="135">
        <v>305.25</v>
      </c>
      <c r="N127" s="135">
        <v>247.25</v>
      </c>
      <c r="O127" s="135">
        <f t="shared" si="3"/>
        <v>1136.0384615384614</v>
      </c>
      <c r="P127" s="135">
        <f t="shared" si="4"/>
        <v>-3.1115287710789412E-2</v>
      </c>
    </row>
    <row r="128" spans="1:16">
      <c r="A128" s="132">
        <v>41821</v>
      </c>
      <c r="B128" s="135">
        <v>1287.75</v>
      </c>
      <c r="C128" s="135">
        <v>1287.75</v>
      </c>
      <c r="D128" s="135">
        <v>1553</v>
      </c>
      <c r="E128" s="135">
        <v>1803.25</v>
      </c>
      <c r="F128" s="135">
        <v>3588.75</v>
      </c>
      <c r="G128" s="135">
        <v>930.75</v>
      </c>
      <c r="H128" s="135">
        <v>626</v>
      </c>
      <c r="I128" s="135">
        <v>1855.25</v>
      </c>
      <c r="J128" s="135">
        <v>643.75</v>
      </c>
      <c r="K128" s="135">
        <v>1276.25</v>
      </c>
      <c r="L128" s="135">
        <v>298.25</v>
      </c>
      <c r="M128" s="135">
        <v>260</v>
      </c>
      <c r="N128" s="135">
        <v>244.5</v>
      </c>
      <c r="O128" s="135">
        <f t="shared" si="3"/>
        <v>1204.25</v>
      </c>
      <c r="P128" s="135">
        <f t="shared" si="4"/>
        <v>5.8309789814286112E-2</v>
      </c>
    </row>
    <row r="129" spans="1:16">
      <c r="A129" s="132">
        <v>41852</v>
      </c>
      <c r="B129" s="135">
        <v>1236.5999999999999</v>
      </c>
      <c r="C129" s="135">
        <v>1236.5999999999999</v>
      </c>
      <c r="D129" s="135">
        <v>1510</v>
      </c>
      <c r="E129" s="135">
        <v>2143.6</v>
      </c>
      <c r="F129" s="135">
        <v>4211.3999999999996</v>
      </c>
      <c r="G129" s="135">
        <v>951.4</v>
      </c>
      <c r="H129" s="135">
        <v>721</v>
      </c>
      <c r="I129" s="135">
        <v>1833.4</v>
      </c>
      <c r="J129" s="135">
        <v>692.2</v>
      </c>
      <c r="K129" s="135">
        <v>1506.2</v>
      </c>
      <c r="L129" s="135">
        <v>196</v>
      </c>
      <c r="M129" s="135">
        <v>227.4</v>
      </c>
      <c r="N129" s="135">
        <v>245.4</v>
      </c>
      <c r="O129" s="135">
        <f t="shared" si="3"/>
        <v>1285.4769230769232</v>
      </c>
      <c r="P129" s="135">
        <f t="shared" si="4"/>
        <v>6.5272829324579923E-2</v>
      </c>
    </row>
    <row r="130" spans="1:16">
      <c r="A130" s="132">
        <v>41883</v>
      </c>
      <c r="B130" s="135">
        <v>978.5</v>
      </c>
      <c r="C130" s="135">
        <v>978.5</v>
      </c>
      <c r="D130" s="135">
        <v>1301.5</v>
      </c>
      <c r="E130" s="135">
        <v>2128.75</v>
      </c>
      <c r="F130" s="135">
        <v>4385.75</v>
      </c>
      <c r="G130" s="135">
        <v>693.5</v>
      </c>
      <c r="H130" s="135">
        <v>618.25</v>
      </c>
      <c r="I130" s="135">
        <v>1797.75</v>
      </c>
      <c r="J130" s="135">
        <v>795</v>
      </c>
      <c r="K130" s="135">
        <v>1003.5</v>
      </c>
      <c r="L130" s="135">
        <v>171</v>
      </c>
      <c r="M130" s="135">
        <v>211</v>
      </c>
      <c r="N130" s="135">
        <v>237</v>
      </c>
      <c r="O130" s="135">
        <f t="shared" si="3"/>
        <v>1176.9230769230769</v>
      </c>
      <c r="P130" s="135">
        <f t="shared" si="4"/>
        <v>-8.822632491591996E-2</v>
      </c>
    </row>
    <row r="131" spans="1:16">
      <c r="A131" s="132">
        <v>41913</v>
      </c>
      <c r="B131" s="135">
        <v>863</v>
      </c>
      <c r="C131" s="135">
        <v>863</v>
      </c>
      <c r="D131" s="135">
        <v>1087.5</v>
      </c>
      <c r="E131" s="135">
        <v>2031.75</v>
      </c>
      <c r="F131" s="135">
        <v>4089.5</v>
      </c>
      <c r="G131" s="135">
        <v>747</v>
      </c>
      <c r="H131" s="135">
        <v>772.75</v>
      </c>
      <c r="I131" s="135">
        <v>1770.25</v>
      </c>
      <c r="J131" s="135">
        <v>957</v>
      </c>
      <c r="K131" s="135">
        <v>1172.75</v>
      </c>
      <c r="L131" s="135">
        <v>157.5</v>
      </c>
      <c r="M131" s="135">
        <v>209.75</v>
      </c>
      <c r="N131" s="135">
        <v>235</v>
      </c>
      <c r="O131" s="135">
        <f t="shared" si="3"/>
        <v>1150.5192307692307</v>
      </c>
      <c r="P131" s="135">
        <f t="shared" si="4"/>
        <v>-2.2690125442691587E-2</v>
      </c>
    </row>
    <row r="132" spans="1:16">
      <c r="A132" s="132">
        <v>41944</v>
      </c>
      <c r="B132" s="135">
        <v>914.25</v>
      </c>
      <c r="C132" s="135">
        <v>914.25</v>
      </c>
      <c r="D132" s="135">
        <v>1099.25</v>
      </c>
      <c r="E132" s="135">
        <v>2020</v>
      </c>
      <c r="F132" s="135">
        <v>4109.5</v>
      </c>
      <c r="G132" s="135">
        <v>963.75</v>
      </c>
      <c r="H132" s="135">
        <v>802.75</v>
      </c>
      <c r="I132" s="135">
        <v>1736.25</v>
      </c>
      <c r="J132" s="135">
        <v>985.25</v>
      </c>
      <c r="K132" s="135">
        <v>1447</v>
      </c>
      <c r="L132" s="135">
        <v>141.5</v>
      </c>
      <c r="M132" s="135">
        <v>201</v>
      </c>
      <c r="N132" s="135">
        <v>238.25</v>
      </c>
      <c r="O132" s="135">
        <f t="shared" si="3"/>
        <v>1197.9230769230769</v>
      </c>
      <c r="P132" s="135">
        <f t="shared" si="4"/>
        <v>4.0375942557503562E-2</v>
      </c>
    </row>
    <row r="133" spans="1:16">
      <c r="A133" s="132">
        <v>41974</v>
      </c>
      <c r="B133" s="135">
        <v>1107.2</v>
      </c>
      <c r="C133" s="135">
        <v>1107.2</v>
      </c>
      <c r="D133" s="135">
        <v>1258.8</v>
      </c>
      <c r="E133" s="135">
        <v>2101.8000000000002</v>
      </c>
      <c r="F133" s="135">
        <v>4398.8</v>
      </c>
      <c r="G133" s="135">
        <v>881.4</v>
      </c>
      <c r="H133" s="135">
        <v>635.79999999999995</v>
      </c>
      <c r="I133" s="135">
        <v>1683.6</v>
      </c>
      <c r="J133" s="135">
        <v>843</v>
      </c>
      <c r="K133" s="135">
        <v>951.8</v>
      </c>
      <c r="L133" s="135">
        <v>144.19999999999999</v>
      </c>
      <c r="M133" s="135">
        <v>197.6</v>
      </c>
      <c r="N133" s="135">
        <v>237</v>
      </c>
      <c r="O133" s="135">
        <f t="shared" si="3"/>
        <v>1196.0153846153846</v>
      </c>
      <c r="P133" s="135">
        <f t="shared" si="4"/>
        <v>-1.5937692151678248E-3</v>
      </c>
    </row>
    <row r="134" spans="1:16">
      <c r="A134" s="132">
        <v>42005</v>
      </c>
      <c r="B134" s="135">
        <v>1098</v>
      </c>
      <c r="C134" s="135">
        <v>1098</v>
      </c>
      <c r="D134" s="135">
        <v>1355.25</v>
      </c>
      <c r="E134" s="135">
        <v>2015.25</v>
      </c>
      <c r="F134" s="135">
        <v>4672</v>
      </c>
      <c r="G134" s="135">
        <v>743.25</v>
      </c>
      <c r="H134" s="135">
        <v>717.25</v>
      </c>
      <c r="I134" s="135">
        <v>1688.25</v>
      </c>
      <c r="J134" s="135">
        <v>864.25</v>
      </c>
      <c r="K134" s="135">
        <v>1006.75</v>
      </c>
      <c r="L134" s="135">
        <v>161.75</v>
      </c>
      <c r="M134" s="135">
        <v>191.5</v>
      </c>
      <c r="N134" s="135">
        <v>237.75</v>
      </c>
      <c r="O134" s="135">
        <f t="shared" si="3"/>
        <v>1219.1730769230769</v>
      </c>
      <c r="P134" s="135">
        <f t="shared" si="4"/>
        <v>1.9177304293707446E-2</v>
      </c>
    </row>
    <row r="135" spans="1:16">
      <c r="A135" s="132">
        <v>42036</v>
      </c>
      <c r="B135" s="135">
        <v>999.33333333333303</v>
      </c>
      <c r="C135" s="135">
        <v>999.33333333333303</v>
      </c>
      <c r="D135" s="135">
        <v>1333.6666666666699</v>
      </c>
      <c r="E135" s="135">
        <v>2172</v>
      </c>
      <c r="F135" s="135">
        <v>4991</v>
      </c>
      <c r="G135" s="135">
        <v>732.33333333333303</v>
      </c>
      <c r="H135" s="135">
        <v>690.66666666666697</v>
      </c>
      <c r="I135" s="135">
        <v>1674</v>
      </c>
      <c r="J135" s="135">
        <v>864</v>
      </c>
      <c r="K135" s="135">
        <v>758</v>
      </c>
      <c r="L135" s="135">
        <v>191.333333333333</v>
      </c>
      <c r="M135" s="135">
        <v>214.666666666667</v>
      </c>
      <c r="N135" s="135">
        <v>231.666666666667</v>
      </c>
      <c r="O135" s="135">
        <f t="shared" si="3"/>
        <v>1219.3846153846157</v>
      </c>
      <c r="P135" s="135">
        <f t="shared" si="4"/>
        <v>1.7349473644752149E-4</v>
      </c>
    </row>
    <row r="136" spans="1:16">
      <c r="A136" s="132">
        <v>42064</v>
      </c>
      <c r="B136" s="135">
        <v>682.5</v>
      </c>
      <c r="C136" s="135">
        <v>682.5</v>
      </c>
      <c r="D136" s="135">
        <v>908.25</v>
      </c>
      <c r="E136" s="135">
        <v>1801.25</v>
      </c>
      <c r="F136" s="135">
        <v>4469.75</v>
      </c>
      <c r="G136" s="135">
        <v>624.5</v>
      </c>
      <c r="H136" s="135">
        <v>557.25</v>
      </c>
      <c r="I136" s="135">
        <v>1598</v>
      </c>
      <c r="J136" s="135">
        <v>801</v>
      </c>
      <c r="K136" s="135">
        <v>617.5</v>
      </c>
      <c r="L136" s="135">
        <v>130</v>
      </c>
      <c r="M136" s="135">
        <v>140</v>
      </c>
      <c r="N136" s="135">
        <v>217.25</v>
      </c>
      <c r="O136" s="135">
        <f t="shared" si="3"/>
        <v>1017.6730769230769</v>
      </c>
      <c r="P136" s="135">
        <f t="shared" si="4"/>
        <v>-0.18082759382733246</v>
      </c>
    </row>
    <row r="137" spans="1:16">
      <c r="A137" s="132">
        <v>42095</v>
      </c>
      <c r="B137" s="135">
        <v>413.6</v>
      </c>
      <c r="C137" s="135">
        <v>413.6</v>
      </c>
      <c r="D137" s="135">
        <v>594</v>
      </c>
      <c r="E137" s="135">
        <v>1713.8</v>
      </c>
      <c r="F137" s="135">
        <v>3808</v>
      </c>
      <c r="G137" s="135">
        <v>615.4</v>
      </c>
      <c r="H137" s="135">
        <v>528.6</v>
      </c>
      <c r="I137" s="135">
        <v>1518.4</v>
      </c>
      <c r="J137" s="135">
        <v>673.2</v>
      </c>
      <c r="K137" s="135">
        <v>566</v>
      </c>
      <c r="L137" s="135">
        <v>86.6</v>
      </c>
      <c r="M137" s="135">
        <v>90.6</v>
      </c>
      <c r="N137" s="135">
        <v>212.8</v>
      </c>
      <c r="O137" s="135">
        <f t="shared" si="3"/>
        <v>864.2</v>
      </c>
      <c r="P137" s="135">
        <f t="shared" si="4"/>
        <v>-0.16346977952362374</v>
      </c>
    </row>
    <row r="138" spans="1:16">
      <c r="A138" s="132">
        <v>42125</v>
      </c>
      <c r="B138" s="135">
        <v>576.25</v>
      </c>
      <c r="C138" s="135">
        <v>576.25</v>
      </c>
      <c r="D138" s="135">
        <v>706.5</v>
      </c>
      <c r="E138" s="135">
        <v>1526</v>
      </c>
      <c r="F138" s="135">
        <v>3220.5</v>
      </c>
      <c r="G138" s="135">
        <v>617</v>
      </c>
      <c r="H138" s="135">
        <v>431.5</v>
      </c>
      <c r="I138" s="135">
        <v>1436.5</v>
      </c>
      <c r="J138" s="135">
        <v>630.25</v>
      </c>
      <c r="K138" s="135">
        <v>599</v>
      </c>
      <c r="L138" s="135">
        <v>84.25</v>
      </c>
      <c r="M138" s="135">
        <v>103.25</v>
      </c>
      <c r="N138" s="135">
        <v>198</v>
      </c>
      <c r="O138" s="135">
        <f t="shared" ref="O138:O140" si="5">AVERAGE(B138:N138)</f>
        <v>823.48076923076928</v>
      </c>
      <c r="P138" s="135">
        <f t="shared" si="4"/>
        <v>-4.826402663518016E-2</v>
      </c>
    </row>
    <row r="139" spans="1:16">
      <c r="A139" s="132">
        <v>42156</v>
      </c>
      <c r="B139" s="135">
        <v>320</v>
      </c>
      <c r="C139" s="135">
        <v>410</v>
      </c>
      <c r="D139" s="135">
        <v>1321.25</v>
      </c>
      <c r="E139" s="135">
        <v>2972.5</v>
      </c>
      <c r="F139" s="135">
        <v>507.5</v>
      </c>
      <c r="G139" s="135">
        <v>305.75</v>
      </c>
      <c r="H139" s="135">
        <v>1294.5</v>
      </c>
      <c r="I139" s="135">
        <v>607</v>
      </c>
      <c r="J139" s="135">
        <v>359.25</v>
      </c>
      <c r="K139" s="135">
        <v>81.25</v>
      </c>
      <c r="L139" s="135">
        <v>111.25</v>
      </c>
      <c r="M139" s="135">
        <v>180.25</v>
      </c>
      <c r="N139" s="135">
        <v>152</v>
      </c>
      <c r="O139" s="135">
        <f t="shared" si="5"/>
        <v>663.26923076923072</v>
      </c>
      <c r="P139" s="135">
        <f t="shared" si="4"/>
        <v>-0.21635920951319362</v>
      </c>
    </row>
    <row r="140" spans="1:16">
      <c r="A140" s="133">
        <v>42186</v>
      </c>
      <c r="B140" s="136">
        <v>721</v>
      </c>
      <c r="C140" s="136">
        <v>745.6</v>
      </c>
      <c r="D140" s="136">
        <v>1321.2</v>
      </c>
      <c r="E140" s="136">
        <v>2797.2</v>
      </c>
      <c r="F140" s="136">
        <v>436</v>
      </c>
      <c r="G140" s="136">
        <v>370.2</v>
      </c>
      <c r="H140" s="136">
        <v>1226.5999999999999</v>
      </c>
      <c r="I140" s="136">
        <v>607</v>
      </c>
      <c r="J140" s="136">
        <v>350.2</v>
      </c>
      <c r="K140" s="136">
        <v>81.599999999999994</v>
      </c>
      <c r="L140" s="136">
        <v>110.6</v>
      </c>
      <c r="M140" s="136">
        <v>171.4</v>
      </c>
      <c r="N140" s="136">
        <v>150</v>
      </c>
      <c r="O140" s="136">
        <f t="shared" si="5"/>
        <v>699.12307692307695</v>
      </c>
      <c r="P140" s="136">
        <f t="shared" ref="P140" si="6">LN(O140/O139)</f>
        <v>5.2645815097398532E-2</v>
      </c>
    </row>
    <row r="141" spans="1:16" ht="18" customHeight="1">
      <c r="A141" s="128"/>
      <c r="B141" s="129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39"/>
      <c r="O141" s="153" t="s">
        <v>136</v>
      </c>
      <c r="P141" s="154">
        <f>_xlfn.STDEV.P(P75:P140)*SQRT(12)</f>
        <v>0.27525713653631251</v>
      </c>
    </row>
    <row r="142" spans="1:16" ht="18" customHeight="1">
      <c r="A142" s="155" t="s">
        <v>160</v>
      </c>
    </row>
    <row r="143" spans="1:16" ht="120">
      <c r="A143" s="160" t="s">
        <v>156</v>
      </c>
      <c r="B143" s="161" t="s">
        <v>152</v>
      </c>
      <c r="C143" s="161" t="s">
        <v>153</v>
      </c>
      <c r="D143" s="161" t="s">
        <v>154</v>
      </c>
      <c r="E143" s="160" t="s">
        <v>157</v>
      </c>
      <c r="F143" s="162" t="s">
        <v>158</v>
      </c>
    </row>
    <row r="144" spans="1:16">
      <c r="A144" s="132">
        <v>38534</v>
      </c>
      <c r="B144" s="135">
        <v>14.47</v>
      </c>
      <c r="C144" s="135">
        <v>13.45</v>
      </c>
      <c r="D144" s="135">
        <v>12.25</v>
      </c>
      <c r="E144" s="135">
        <f>AVERAGE(B144:D144)</f>
        <v>13.39</v>
      </c>
      <c r="F144" s="163"/>
    </row>
    <row r="145" spans="1:6">
      <c r="A145" s="132">
        <v>38565</v>
      </c>
      <c r="B145" s="135">
        <v>11.512499999999999</v>
      </c>
      <c r="C145" s="135">
        <v>11.6</v>
      </c>
      <c r="D145" s="135">
        <v>12.862500000000001</v>
      </c>
      <c r="E145" s="135">
        <f t="shared" ref="E145:E208" si="7">AVERAGE(B145:D145)</f>
        <v>11.991666666666665</v>
      </c>
      <c r="F145" s="163">
        <f>LN(E145/E144)</f>
        <v>-0.11029619559775945</v>
      </c>
    </row>
    <row r="146" spans="1:6">
      <c r="A146" s="132">
        <v>38596</v>
      </c>
      <c r="B146" s="135">
        <v>13.4</v>
      </c>
      <c r="C146" s="135">
        <v>14.9</v>
      </c>
      <c r="D146" s="135">
        <v>14.72</v>
      </c>
      <c r="E146" s="135">
        <f t="shared" si="7"/>
        <v>14.340000000000002</v>
      </c>
      <c r="F146" s="163">
        <f t="shared" ref="F146:F209" si="8">LN(E146/E145)</f>
        <v>0.17884087106615262</v>
      </c>
    </row>
    <row r="147" spans="1:6">
      <c r="A147" s="132">
        <v>38626</v>
      </c>
      <c r="B147" s="135">
        <v>15.0625</v>
      </c>
      <c r="C147" s="135">
        <v>16.75</v>
      </c>
      <c r="D147" s="135">
        <v>15.9375</v>
      </c>
      <c r="E147" s="135">
        <f t="shared" si="7"/>
        <v>15.916666666666666</v>
      </c>
      <c r="F147" s="163">
        <f t="shared" si="8"/>
        <v>0.10431394308715516</v>
      </c>
    </row>
    <row r="148" spans="1:6">
      <c r="A148" s="132">
        <v>38657</v>
      </c>
      <c r="B148" s="135">
        <v>13.5</v>
      </c>
      <c r="C148" s="135">
        <v>14.625</v>
      </c>
      <c r="D148" s="135">
        <v>14.375</v>
      </c>
      <c r="E148" s="135">
        <f t="shared" si="7"/>
        <v>14.166666666666666</v>
      </c>
      <c r="F148" s="163">
        <f t="shared" si="8"/>
        <v>-0.11647499099636806</v>
      </c>
    </row>
    <row r="149" spans="1:6">
      <c r="A149" s="132">
        <v>38687</v>
      </c>
      <c r="B149" s="135">
        <v>12.95</v>
      </c>
      <c r="C149" s="135">
        <v>13.84</v>
      </c>
      <c r="D149" s="135">
        <v>16</v>
      </c>
      <c r="E149" s="135">
        <f t="shared" si="7"/>
        <v>14.263333333333334</v>
      </c>
      <c r="F149" s="163">
        <f t="shared" si="8"/>
        <v>6.8003544983542908E-3</v>
      </c>
    </row>
    <row r="150" spans="1:6">
      <c r="A150" s="132">
        <v>38718</v>
      </c>
      <c r="B150" s="135">
        <v>11.7125</v>
      </c>
      <c r="C150" s="135">
        <v>11.85</v>
      </c>
      <c r="D150" s="135">
        <v>15.4625</v>
      </c>
      <c r="E150" s="135">
        <f t="shared" si="7"/>
        <v>13.008333333333333</v>
      </c>
      <c r="F150" s="163">
        <f t="shared" si="8"/>
        <v>-9.2101964027229796E-2</v>
      </c>
    </row>
    <row r="151" spans="1:6">
      <c r="A151" s="132">
        <v>38749</v>
      </c>
      <c r="B151" s="135">
        <v>11.625</v>
      </c>
      <c r="C151" s="135">
        <v>12.012499999999999</v>
      </c>
      <c r="D151" s="135">
        <v>15.4625</v>
      </c>
      <c r="E151" s="135">
        <f t="shared" si="7"/>
        <v>13.033333333333333</v>
      </c>
      <c r="F151" s="163">
        <f t="shared" si="8"/>
        <v>1.9200005898244268E-3</v>
      </c>
    </row>
    <row r="152" spans="1:6">
      <c r="A152" s="132">
        <v>38777</v>
      </c>
      <c r="B152" s="135">
        <v>12.2</v>
      </c>
      <c r="C152" s="135">
        <v>13.28</v>
      </c>
      <c r="D152" s="135">
        <v>17.2</v>
      </c>
      <c r="E152" s="135">
        <f t="shared" si="7"/>
        <v>14.226666666666665</v>
      </c>
      <c r="F152" s="163">
        <f t="shared" si="8"/>
        <v>8.7607959442232486E-2</v>
      </c>
    </row>
    <row r="153" spans="1:6">
      <c r="A153" s="132">
        <v>38808</v>
      </c>
      <c r="B153" s="135">
        <v>12.4125</v>
      </c>
      <c r="C153" s="135">
        <v>12.85</v>
      </c>
      <c r="D153" s="135">
        <v>15.375</v>
      </c>
      <c r="E153" s="135">
        <f t="shared" si="7"/>
        <v>13.545833333333334</v>
      </c>
      <c r="F153" s="163">
        <f t="shared" si="8"/>
        <v>-4.9039140803528655E-2</v>
      </c>
    </row>
    <row r="154" spans="1:6">
      <c r="A154" s="132">
        <v>38838</v>
      </c>
      <c r="B154" s="135">
        <v>13.0625</v>
      </c>
      <c r="C154" s="135">
        <v>13.324999999999999</v>
      </c>
      <c r="D154" s="135">
        <v>15.225</v>
      </c>
      <c r="E154" s="135">
        <f t="shared" si="7"/>
        <v>13.870833333333332</v>
      </c>
      <c r="F154" s="163">
        <f t="shared" si="8"/>
        <v>2.3709317271119402E-2</v>
      </c>
    </row>
    <row r="155" spans="1:6">
      <c r="A155" s="132">
        <v>38869</v>
      </c>
      <c r="B155" s="135">
        <v>15.04</v>
      </c>
      <c r="C155" s="135">
        <v>15.2</v>
      </c>
      <c r="D155" s="135">
        <v>17.32</v>
      </c>
      <c r="E155" s="135">
        <f t="shared" si="7"/>
        <v>15.853333333333333</v>
      </c>
      <c r="F155" s="163">
        <f t="shared" si="8"/>
        <v>0.13359146892143789</v>
      </c>
    </row>
    <row r="156" spans="1:6">
      <c r="A156" s="132">
        <v>38899</v>
      </c>
      <c r="B156" s="135">
        <v>16.125</v>
      </c>
      <c r="C156" s="135">
        <v>16.149999999999999</v>
      </c>
      <c r="D156" s="135">
        <v>17.612500000000001</v>
      </c>
      <c r="E156" s="135">
        <f t="shared" si="7"/>
        <v>16.629166666666666</v>
      </c>
      <c r="F156" s="163">
        <f t="shared" si="8"/>
        <v>4.7778398552271263E-2</v>
      </c>
    </row>
    <row r="157" spans="1:6">
      <c r="A157" s="132">
        <v>38930</v>
      </c>
      <c r="B157" s="135">
        <v>17.600000000000001</v>
      </c>
      <c r="C157" s="135">
        <v>20.0625</v>
      </c>
      <c r="D157" s="135">
        <v>19.237500000000001</v>
      </c>
      <c r="E157" s="135">
        <f t="shared" si="7"/>
        <v>18.966666666666669</v>
      </c>
      <c r="F157" s="163">
        <f t="shared" si="8"/>
        <v>0.13152487075743305</v>
      </c>
    </row>
    <row r="158" spans="1:6">
      <c r="A158" s="132">
        <v>38961</v>
      </c>
      <c r="B158" s="135">
        <v>19.3</v>
      </c>
      <c r="C158" s="135">
        <v>22.55</v>
      </c>
      <c r="D158" s="135">
        <v>23.62</v>
      </c>
      <c r="E158" s="135">
        <f t="shared" si="7"/>
        <v>21.823333333333334</v>
      </c>
      <c r="F158" s="163">
        <f t="shared" si="8"/>
        <v>0.14029668132071468</v>
      </c>
    </row>
    <row r="159" spans="1:6">
      <c r="A159" s="132">
        <v>38991</v>
      </c>
      <c r="B159" s="135">
        <v>17.125</v>
      </c>
      <c r="C159" s="135">
        <v>19.0625</v>
      </c>
      <c r="D159" s="135">
        <v>24.875</v>
      </c>
      <c r="E159" s="135">
        <f t="shared" si="7"/>
        <v>20.354166666666668</v>
      </c>
      <c r="F159" s="163">
        <f t="shared" si="8"/>
        <v>-6.9694092649998526E-2</v>
      </c>
    </row>
    <row r="160" spans="1:6">
      <c r="A160" s="132">
        <v>39022</v>
      </c>
      <c r="B160" s="135">
        <v>17.5</v>
      </c>
      <c r="C160" s="135">
        <v>19.587499999999999</v>
      </c>
      <c r="D160" s="135">
        <v>26.125</v>
      </c>
      <c r="E160" s="135">
        <f t="shared" si="7"/>
        <v>21.070833333333333</v>
      </c>
      <c r="F160" s="163">
        <f t="shared" si="8"/>
        <v>3.4604136603099751E-2</v>
      </c>
    </row>
    <row r="161" spans="1:6">
      <c r="A161" s="132">
        <v>39052</v>
      </c>
      <c r="B161" s="135">
        <v>18.55</v>
      </c>
      <c r="C161" s="135">
        <v>21.2</v>
      </c>
      <c r="D161" s="135">
        <v>26.9</v>
      </c>
      <c r="E161" s="135">
        <f t="shared" si="7"/>
        <v>22.216666666666669</v>
      </c>
      <c r="F161" s="163">
        <f t="shared" si="8"/>
        <v>5.2952980218616309E-2</v>
      </c>
    </row>
    <row r="162" spans="1:6">
      <c r="A162" s="132">
        <v>39083</v>
      </c>
      <c r="B162" s="135">
        <v>19.5625</v>
      </c>
      <c r="C162" s="135">
        <v>21.887499999999999</v>
      </c>
      <c r="D162" s="135">
        <v>28.3125</v>
      </c>
      <c r="E162" s="135">
        <f t="shared" si="7"/>
        <v>23.254166666666666</v>
      </c>
      <c r="F162" s="163">
        <f t="shared" si="8"/>
        <v>4.5641569489834097E-2</v>
      </c>
    </row>
    <row r="163" spans="1:6">
      <c r="A163" s="132">
        <v>39114</v>
      </c>
      <c r="B163" s="135">
        <v>19.9375</v>
      </c>
      <c r="C163" s="135">
        <v>21.6875</v>
      </c>
      <c r="D163" s="135">
        <v>26.1875</v>
      </c>
      <c r="E163" s="135">
        <f t="shared" si="7"/>
        <v>22.604166666666668</v>
      </c>
      <c r="F163" s="163">
        <f t="shared" si="8"/>
        <v>-2.835007237977321E-2</v>
      </c>
    </row>
    <row r="164" spans="1:6">
      <c r="A164" s="132">
        <v>39142</v>
      </c>
      <c r="B164" s="135">
        <v>21.6</v>
      </c>
      <c r="C164" s="135">
        <v>25.5</v>
      </c>
      <c r="D164" s="135">
        <v>28.4</v>
      </c>
      <c r="E164" s="135">
        <f t="shared" si="7"/>
        <v>25.166666666666668</v>
      </c>
      <c r="F164" s="163">
        <f t="shared" si="8"/>
        <v>0.10738611252020035</v>
      </c>
    </row>
    <row r="165" spans="1:6">
      <c r="A165" s="132">
        <v>39173</v>
      </c>
      <c r="B165" s="135">
        <v>23.25</v>
      </c>
      <c r="C165" s="135">
        <v>26.5</v>
      </c>
      <c r="D165" s="135">
        <v>30.125</v>
      </c>
      <c r="E165" s="135">
        <f t="shared" si="7"/>
        <v>26.625</v>
      </c>
      <c r="F165" s="163">
        <f t="shared" si="8"/>
        <v>5.6330256442719766E-2</v>
      </c>
    </row>
    <row r="166" spans="1:6">
      <c r="A166" s="132">
        <v>39203</v>
      </c>
      <c r="B166" s="135">
        <v>27.5</v>
      </c>
      <c r="C166" s="135">
        <v>29.25</v>
      </c>
      <c r="D166" s="135">
        <v>33.375</v>
      </c>
      <c r="E166" s="135">
        <f t="shared" si="7"/>
        <v>30.041666666666668</v>
      </c>
      <c r="F166" s="163">
        <f t="shared" si="8"/>
        <v>0.12073468290741433</v>
      </c>
    </row>
    <row r="167" spans="1:6">
      <c r="A167" s="132">
        <v>39234</v>
      </c>
      <c r="B167" s="135">
        <v>29.1</v>
      </c>
      <c r="C167" s="135">
        <v>27.52</v>
      </c>
      <c r="D167" s="135">
        <v>31.65</v>
      </c>
      <c r="E167" s="135">
        <f t="shared" si="7"/>
        <v>29.423333333333336</v>
      </c>
      <c r="F167" s="163">
        <f t="shared" si="8"/>
        <v>-2.0797296572971583E-2</v>
      </c>
    </row>
    <row r="168" spans="1:6">
      <c r="A168" s="132">
        <v>39264</v>
      </c>
      <c r="B168" s="135">
        <v>38.75</v>
      </c>
      <c r="C168" s="135">
        <v>36.137500000000003</v>
      </c>
      <c r="D168" s="135">
        <v>34.575000000000003</v>
      </c>
      <c r="E168" s="135">
        <f t="shared" si="7"/>
        <v>36.487500000000004</v>
      </c>
      <c r="F168" s="163">
        <f t="shared" si="8"/>
        <v>0.21518172581620137</v>
      </c>
    </row>
    <row r="169" spans="1:6">
      <c r="A169" s="132">
        <v>39295</v>
      </c>
      <c r="B169" s="135">
        <v>33.917999999999999</v>
      </c>
      <c r="C169" s="135">
        <v>37.975999999999999</v>
      </c>
      <c r="D169" s="135">
        <v>34.716000000000001</v>
      </c>
      <c r="E169" s="135">
        <f t="shared" si="7"/>
        <v>35.536666666666669</v>
      </c>
      <c r="F169" s="163">
        <f t="shared" si="8"/>
        <v>-2.6404708885959118E-2</v>
      </c>
    </row>
    <row r="170" spans="1:6">
      <c r="A170" s="132">
        <v>39326</v>
      </c>
      <c r="B170" s="135">
        <v>33.9375</v>
      </c>
      <c r="C170" s="135">
        <v>42.27</v>
      </c>
      <c r="D170" s="135">
        <v>38.82</v>
      </c>
      <c r="E170" s="135">
        <f t="shared" si="7"/>
        <v>38.342500000000001</v>
      </c>
      <c r="F170" s="163">
        <f t="shared" si="8"/>
        <v>7.5993914248523739E-2</v>
      </c>
    </row>
    <row r="171" spans="1:6">
      <c r="A171" s="132">
        <v>39356</v>
      </c>
      <c r="B171" s="135">
        <v>39.8675</v>
      </c>
      <c r="C171" s="135">
        <v>48.225000000000001</v>
      </c>
      <c r="D171" s="135">
        <v>49.147500000000001</v>
      </c>
      <c r="E171" s="135">
        <f t="shared" si="7"/>
        <v>45.74666666666667</v>
      </c>
      <c r="F171" s="163">
        <f t="shared" si="8"/>
        <v>0.17655998777934143</v>
      </c>
    </row>
    <row r="172" spans="1:6">
      <c r="A172" s="132">
        <v>39387</v>
      </c>
      <c r="B172" s="135">
        <v>43.92</v>
      </c>
      <c r="C172" s="135">
        <v>50.48</v>
      </c>
      <c r="D172" s="135">
        <v>50.9</v>
      </c>
      <c r="E172" s="135">
        <f t="shared" si="7"/>
        <v>48.433333333333337</v>
      </c>
      <c r="F172" s="163">
        <f t="shared" si="8"/>
        <v>5.7069352585988262E-2</v>
      </c>
    </row>
    <row r="173" spans="1:6">
      <c r="A173" s="132">
        <v>39417</v>
      </c>
      <c r="B173" s="135">
        <v>42.362499999999997</v>
      </c>
      <c r="C173" s="135">
        <v>46.5</v>
      </c>
      <c r="D173" s="135">
        <v>44.487499999999997</v>
      </c>
      <c r="E173" s="135">
        <f t="shared" si="7"/>
        <v>44.449999999999996</v>
      </c>
      <c r="F173" s="163">
        <f t="shared" si="8"/>
        <v>-8.5823319948214113E-2</v>
      </c>
    </row>
    <row r="174" spans="1:6">
      <c r="A174" s="132">
        <v>39448</v>
      </c>
      <c r="B174" s="135">
        <v>42</v>
      </c>
      <c r="C174" s="135">
        <v>39.875</v>
      </c>
      <c r="D174" s="135">
        <v>34.35</v>
      </c>
      <c r="E174" s="135">
        <f t="shared" si="7"/>
        <v>38.741666666666667</v>
      </c>
      <c r="F174" s="163">
        <f t="shared" si="8"/>
        <v>-0.13744928305137472</v>
      </c>
    </row>
    <row r="175" spans="1:6">
      <c r="A175" s="132">
        <v>39479</v>
      </c>
      <c r="B175" s="135">
        <v>41.1</v>
      </c>
      <c r="C175" s="135">
        <v>37.75</v>
      </c>
      <c r="D175" s="135">
        <v>32.99</v>
      </c>
      <c r="E175" s="135">
        <f t="shared" si="7"/>
        <v>37.28</v>
      </c>
      <c r="F175" s="163">
        <f t="shared" si="8"/>
        <v>-3.8458689091148329E-2</v>
      </c>
    </row>
    <row r="176" spans="1:6">
      <c r="A176" s="132">
        <v>39508</v>
      </c>
      <c r="B176" s="135">
        <v>45.6</v>
      </c>
      <c r="C176" s="135">
        <v>41.7</v>
      </c>
      <c r="D176" s="135">
        <v>43.225000000000001</v>
      </c>
      <c r="E176" s="135">
        <f t="shared" si="7"/>
        <v>43.508333333333333</v>
      </c>
      <c r="F176" s="163">
        <f t="shared" si="8"/>
        <v>0.15449550081111596</v>
      </c>
    </row>
    <row r="177" spans="1:6">
      <c r="A177" s="132">
        <v>39539</v>
      </c>
      <c r="B177" s="135">
        <v>48.25</v>
      </c>
      <c r="C177" s="135">
        <v>44.024999999999999</v>
      </c>
      <c r="D177" s="135">
        <v>42.6</v>
      </c>
      <c r="E177" s="135">
        <f t="shared" si="7"/>
        <v>44.958333333333336</v>
      </c>
      <c r="F177" s="163">
        <f t="shared" si="8"/>
        <v>3.2783644281682664E-2</v>
      </c>
    </row>
    <row r="178" spans="1:6">
      <c r="A178" s="132">
        <v>39569</v>
      </c>
      <c r="B178" s="135">
        <v>60.45</v>
      </c>
      <c r="C178" s="135">
        <v>55.3</v>
      </c>
      <c r="D178" s="135">
        <v>52.3</v>
      </c>
      <c r="E178" s="135">
        <f t="shared" si="7"/>
        <v>56.016666666666673</v>
      </c>
      <c r="F178" s="163">
        <f t="shared" si="8"/>
        <v>0.21991313059281595</v>
      </c>
    </row>
    <row r="179" spans="1:6">
      <c r="A179" s="132">
        <v>39600</v>
      </c>
      <c r="B179" s="135">
        <v>51.375</v>
      </c>
      <c r="C179" s="135">
        <v>45.625</v>
      </c>
      <c r="D179" s="135">
        <v>49.887500000000003</v>
      </c>
      <c r="E179" s="135">
        <f t="shared" si="7"/>
        <v>48.962499999999999</v>
      </c>
      <c r="F179" s="163">
        <f t="shared" si="8"/>
        <v>-0.13459456651105539</v>
      </c>
    </row>
    <row r="180" spans="1:6">
      <c r="A180" s="132">
        <v>39630</v>
      </c>
      <c r="B180" s="135">
        <v>52.9375</v>
      </c>
      <c r="C180" s="135">
        <v>48.662500000000001</v>
      </c>
      <c r="D180" s="135">
        <v>50.887500000000003</v>
      </c>
      <c r="E180" s="135">
        <f t="shared" si="7"/>
        <v>50.829166666666673</v>
      </c>
      <c r="F180" s="163">
        <f t="shared" si="8"/>
        <v>3.7415637814796739E-2</v>
      </c>
    </row>
    <row r="181" spans="1:6">
      <c r="A181" s="132">
        <v>39661</v>
      </c>
      <c r="B181" s="135">
        <v>42.99</v>
      </c>
      <c r="C181" s="135">
        <v>39.840000000000003</v>
      </c>
      <c r="D181" s="135">
        <v>38.83</v>
      </c>
      <c r="E181" s="135">
        <f t="shared" si="7"/>
        <v>40.553333333333335</v>
      </c>
      <c r="F181" s="163">
        <f t="shared" si="8"/>
        <v>-0.22585235658229683</v>
      </c>
    </row>
    <row r="182" spans="1:6">
      <c r="A182" s="132">
        <v>39692</v>
      </c>
      <c r="B182" s="135">
        <v>29.662500000000001</v>
      </c>
      <c r="C182" s="135">
        <v>26.4375</v>
      </c>
      <c r="D182" s="135">
        <v>30.175000000000001</v>
      </c>
      <c r="E182" s="135">
        <f t="shared" si="7"/>
        <v>28.758333333333336</v>
      </c>
      <c r="F182" s="163">
        <f t="shared" si="8"/>
        <v>-0.34369039990849209</v>
      </c>
    </row>
    <row r="183" spans="1:6">
      <c r="A183" s="132">
        <v>39722</v>
      </c>
      <c r="B183" s="135">
        <v>13.06</v>
      </c>
      <c r="C183" s="135">
        <v>12.14</v>
      </c>
      <c r="D183" s="135">
        <v>13.75</v>
      </c>
      <c r="E183" s="135">
        <f t="shared" si="7"/>
        <v>12.983333333333334</v>
      </c>
      <c r="F183" s="163">
        <f t="shared" si="8"/>
        <v>-0.79526109666730993</v>
      </c>
    </row>
    <row r="184" spans="1:6">
      <c r="A184" s="132">
        <v>39753</v>
      </c>
      <c r="B184" s="135">
        <v>9.8249999999999993</v>
      </c>
      <c r="C184" s="135">
        <v>9.2750000000000004</v>
      </c>
      <c r="D184" s="135">
        <v>9.9124999999999996</v>
      </c>
      <c r="E184" s="135">
        <f t="shared" si="7"/>
        <v>9.6708333333333343</v>
      </c>
      <c r="F184" s="163">
        <f t="shared" si="8"/>
        <v>-0.2945520007162018</v>
      </c>
    </row>
    <row r="185" spans="1:6">
      <c r="A185" s="132">
        <v>39783</v>
      </c>
      <c r="B185" s="135">
        <v>7.1</v>
      </c>
      <c r="C185" s="135">
        <v>7.5750000000000002</v>
      </c>
      <c r="D185" s="135">
        <v>8.5749999999999993</v>
      </c>
      <c r="E185" s="135">
        <f t="shared" si="7"/>
        <v>7.75</v>
      </c>
      <c r="F185" s="163">
        <f t="shared" si="8"/>
        <v>-0.22142163956719019</v>
      </c>
    </row>
    <row r="186" spans="1:6">
      <c r="A186" s="132">
        <v>39814</v>
      </c>
      <c r="B186" s="135">
        <v>8.24</v>
      </c>
      <c r="C186" s="135">
        <v>7.83</v>
      </c>
      <c r="D186" s="135">
        <v>7.94</v>
      </c>
      <c r="E186" s="135">
        <f t="shared" si="7"/>
        <v>8.0033333333333339</v>
      </c>
      <c r="F186" s="163">
        <f t="shared" si="8"/>
        <v>3.216527819979656E-2</v>
      </c>
    </row>
    <row r="187" spans="1:6">
      <c r="A187" s="132">
        <v>39845</v>
      </c>
      <c r="B187" s="135">
        <v>13.25</v>
      </c>
      <c r="C187" s="135">
        <v>11.95</v>
      </c>
      <c r="D187" s="135">
        <v>10.4</v>
      </c>
      <c r="E187" s="135">
        <f t="shared" si="7"/>
        <v>11.866666666666667</v>
      </c>
      <c r="F187" s="163">
        <f t="shared" si="8"/>
        <v>0.39387522762482285</v>
      </c>
    </row>
    <row r="188" spans="1:6">
      <c r="A188" s="132">
        <v>39873</v>
      </c>
      <c r="B188" s="135">
        <v>15.2125</v>
      </c>
      <c r="C188" s="135">
        <v>14.137499999999999</v>
      </c>
      <c r="D188" s="135">
        <v>11.5875</v>
      </c>
      <c r="E188" s="135">
        <f t="shared" si="7"/>
        <v>13.645833333333334</v>
      </c>
      <c r="F188" s="163">
        <f t="shared" si="8"/>
        <v>0.13970087553748584</v>
      </c>
    </row>
    <row r="189" spans="1:6">
      <c r="A189" s="132">
        <v>39904</v>
      </c>
      <c r="B189" s="135">
        <v>11.6</v>
      </c>
      <c r="C189" s="135">
        <v>10.85</v>
      </c>
      <c r="D189" s="135">
        <v>9.6</v>
      </c>
      <c r="E189" s="135">
        <f t="shared" si="7"/>
        <v>10.683333333333332</v>
      </c>
      <c r="F189" s="163">
        <f t="shared" si="8"/>
        <v>-0.24474933002879184</v>
      </c>
    </row>
    <row r="190" spans="1:6">
      <c r="A190" s="132">
        <v>39934</v>
      </c>
      <c r="B190" s="135">
        <v>18.52</v>
      </c>
      <c r="C190" s="135">
        <v>16.66</v>
      </c>
      <c r="D190" s="135">
        <v>13.32</v>
      </c>
      <c r="E190" s="135">
        <f t="shared" si="7"/>
        <v>16.166666666666668</v>
      </c>
      <c r="F190" s="163">
        <f t="shared" si="8"/>
        <v>0.41426661457675873</v>
      </c>
    </row>
    <row r="191" spans="1:6">
      <c r="A191" s="132">
        <v>39965</v>
      </c>
      <c r="B191" s="135">
        <v>21.625</v>
      </c>
      <c r="C191" s="135">
        <v>21.412500000000001</v>
      </c>
      <c r="D191" s="135">
        <v>19.8125</v>
      </c>
      <c r="E191" s="135">
        <f t="shared" si="7"/>
        <v>20.95</v>
      </c>
      <c r="F191" s="163">
        <f t="shared" si="8"/>
        <v>0.25918713709281876</v>
      </c>
    </row>
    <row r="192" spans="1:6">
      <c r="A192" s="132">
        <v>39995</v>
      </c>
      <c r="B192" s="135">
        <v>24.58</v>
      </c>
      <c r="C192" s="135">
        <v>22.59</v>
      </c>
      <c r="D192" s="135">
        <v>16.41</v>
      </c>
      <c r="E192" s="135">
        <f t="shared" si="7"/>
        <v>21.193333333333332</v>
      </c>
      <c r="F192" s="163">
        <f t="shared" si="8"/>
        <v>1.1548020446400215E-2</v>
      </c>
    </row>
    <row r="193" spans="1:6">
      <c r="A193" s="132">
        <v>40026</v>
      </c>
      <c r="B193" s="135">
        <v>18.324999999999999</v>
      </c>
      <c r="C193" s="135">
        <v>16.925000000000001</v>
      </c>
      <c r="D193" s="135">
        <v>15.65</v>
      </c>
      <c r="E193" s="135">
        <f t="shared" si="7"/>
        <v>16.966666666666665</v>
      </c>
      <c r="F193" s="163">
        <f t="shared" si="8"/>
        <v>-0.22243603192617958</v>
      </c>
    </row>
    <row r="194" spans="1:6">
      <c r="A194" s="132">
        <v>40057</v>
      </c>
      <c r="B194" s="135">
        <v>19.925000000000001</v>
      </c>
      <c r="C194" s="135">
        <v>18.387499999999999</v>
      </c>
      <c r="D194" s="135">
        <v>14.675000000000001</v>
      </c>
      <c r="E194" s="135">
        <f t="shared" si="7"/>
        <v>17.662499999999998</v>
      </c>
      <c r="F194" s="163">
        <f t="shared" si="8"/>
        <v>4.0193113122278537E-2</v>
      </c>
    </row>
    <row r="195" spans="1:6">
      <c r="A195" s="132">
        <v>40087</v>
      </c>
      <c r="B195" s="135">
        <v>20.83</v>
      </c>
      <c r="C195" s="135">
        <v>18.78</v>
      </c>
      <c r="D195" s="135">
        <v>15.67</v>
      </c>
      <c r="E195" s="135">
        <f t="shared" si="7"/>
        <v>18.426666666666666</v>
      </c>
      <c r="F195" s="163">
        <f t="shared" si="8"/>
        <v>4.2355142780658953E-2</v>
      </c>
    </row>
    <row r="196" spans="1:6">
      <c r="A196" s="132">
        <v>40118</v>
      </c>
      <c r="B196" s="135">
        <v>27.6</v>
      </c>
      <c r="C196" s="135">
        <v>25.35</v>
      </c>
      <c r="D196" s="135">
        <v>19.45</v>
      </c>
      <c r="E196" s="135">
        <f t="shared" si="7"/>
        <v>24.133333333333336</v>
      </c>
      <c r="F196" s="163">
        <f t="shared" si="8"/>
        <v>0.26979511993225636</v>
      </c>
    </row>
    <row r="197" spans="1:6">
      <c r="A197" s="132">
        <v>40148</v>
      </c>
      <c r="B197" s="135">
        <v>25.487500000000001</v>
      </c>
      <c r="C197" s="135">
        <v>23.4</v>
      </c>
      <c r="D197" s="135">
        <v>19.399999999999999</v>
      </c>
      <c r="E197" s="135">
        <f t="shared" si="7"/>
        <v>22.762499999999999</v>
      </c>
      <c r="F197" s="163">
        <f t="shared" si="8"/>
        <v>-5.8479565669834803E-2</v>
      </c>
    </row>
    <row r="198" spans="1:6">
      <c r="A198" s="132">
        <v>40179</v>
      </c>
      <c r="B198" s="135">
        <v>26.23</v>
      </c>
      <c r="C198" s="135">
        <v>24.1</v>
      </c>
      <c r="D198" s="135">
        <v>19.52</v>
      </c>
      <c r="E198" s="135">
        <f t="shared" si="7"/>
        <v>23.283333333333331</v>
      </c>
      <c r="F198" s="163">
        <f t="shared" si="8"/>
        <v>2.2623351981134746E-2</v>
      </c>
    </row>
    <row r="199" spans="1:6">
      <c r="A199" s="132">
        <v>40210</v>
      </c>
      <c r="B199" s="135">
        <v>22.975000000000001</v>
      </c>
      <c r="C199" s="135">
        <v>21.125</v>
      </c>
      <c r="D199" s="135">
        <v>18.149999999999999</v>
      </c>
      <c r="E199" s="135">
        <f t="shared" si="7"/>
        <v>20.75</v>
      </c>
      <c r="F199" s="163">
        <f t="shared" si="8"/>
        <v>-0.11519155035815375</v>
      </c>
    </row>
    <row r="200" spans="1:6">
      <c r="A200" s="132">
        <v>40238</v>
      </c>
      <c r="B200" s="135">
        <v>28.05</v>
      </c>
      <c r="C200" s="135">
        <v>25.737500000000001</v>
      </c>
      <c r="D200" s="135">
        <v>20.587499999999999</v>
      </c>
      <c r="E200" s="135">
        <f t="shared" si="7"/>
        <v>24.791666666666668</v>
      </c>
      <c r="F200" s="163">
        <f t="shared" si="8"/>
        <v>0.17796132852097682</v>
      </c>
    </row>
    <row r="201" spans="1:6">
      <c r="A201" s="132">
        <v>40269</v>
      </c>
      <c r="B201" s="135">
        <v>25.54</v>
      </c>
      <c r="C201" s="135">
        <v>23.48</v>
      </c>
      <c r="D201" s="135">
        <v>21.06</v>
      </c>
      <c r="E201" s="135">
        <f t="shared" si="7"/>
        <v>23.36</v>
      </c>
      <c r="F201" s="163">
        <f t="shared" si="8"/>
        <v>-5.948241723765791E-2</v>
      </c>
    </row>
    <row r="202" spans="1:6">
      <c r="A202" s="132">
        <v>40299</v>
      </c>
      <c r="B202" s="135">
        <v>29.475000000000001</v>
      </c>
      <c r="C202" s="135">
        <v>27.05</v>
      </c>
      <c r="D202" s="135">
        <v>21.5625</v>
      </c>
      <c r="E202" s="135">
        <f t="shared" si="7"/>
        <v>26.029166666666669</v>
      </c>
      <c r="F202" s="163">
        <f t="shared" si="8"/>
        <v>0.10819254619155244</v>
      </c>
    </row>
    <row r="203" spans="1:6">
      <c r="A203" s="132">
        <v>40330</v>
      </c>
      <c r="B203" s="135">
        <v>23.625</v>
      </c>
      <c r="C203" s="135">
        <v>21.737500000000001</v>
      </c>
      <c r="D203" s="135">
        <v>19.512499999999999</v>
      </c>
      <c r="E203" s="135">
        <f t="shared" si="7"/>
        <v>21.625</v>
      </c>
      <c r="F203" s="163">
        <f t="shared" si="8"/>
        <v>-0.18536765133363567</v>
      </c>
    </row>
    <row r="204" spans="1:6">
      <c r="A204" s="132">
        <v>40360</v>
      </c>
      <c r="B204" s="135">
        <v>17.79</v>
      </c>
      <c r="C204" s="135">
        <v>16.422000000000001</v>
      </c>
      <c r="D204" s="135">
        <v>15.324</v>
      </c>
      <c r="E204" s="135">
        <f t="shared" si="7"/>
        <v>16.512</v>
      </c>
      <c r="F204" s="163">
        <f t="shared" si="8"/>
        <v>-0.2697626635187908</v>
      </c>
    </row>
    <row r="205" spans="1:6">
      <c r="A205" s="132">
        <v>40391</v>
      </c>
      <c r="B205" s="135">
        <v>21.387499999999999</v>
      </c>
      <c r="C205" s="135">
        <v>19.7</v>
      </c>
      <c r="D205" s="135">
        <v>16.362500000000001</v>
      </c>
      <c r="E205" s="135">
        <f t="shared" si="7"/>
        <v>19.150000000000002</v>
      </c>
      <c r="F205" s="163">
        <f t="shared" si="8"/>
        <v>0.14821532632750284</v>
      </c>
    </row>
    <row r="206" spans="1:6">
      <c r="A206" s="132">
        <v>40422</v>
      </c>
      <c r="B206" s="135">
        <v>22.237500000000001</v>
      </c>
      <c r="C206" s="135">
        <v>20.55</v>
      </c>
      <c r="D206" s="135">
        <v>16.862500000000001</v>
      </c>
      <c r="E206" s="135">
        <f t="shared" si="7"/>
        <v>19.883333333333336</v>
      </c>
      <c r="F206" s="163">
        <f t="shared" si="8"/>
        <v>3.7579144249160541E-2</v>
      </c>
    </row>
    <row r="207" spans="1:6">
      <c r="A207" s="132">
        <v>40452</v>
      </c>
      <c r="B207" s="135">
        <v>18.61</v>
      </c>
      <c r="C207" s="135">
        <v>17.02</v>
      </c>
      <c r="D207" s="135">
        <v>15.23</v>
      </c>
      <c r="E207" s="135">
        <f t="shared" si="7"/>
        <v>16.953333333333333</v>
      </c>
      <c r="F207" s="163">
        <f t="shared" si="8"/>
        <v>-0.15941738854995166</v>
      </c>
    </row>
    <row r="208" spans="1:6">
      <c r="A208" s="132">
        <v>40483</v>
      </c>
      <c r="B208" s="135">
        <v>18.337499999999999</v>
      </c>
      <c r="C208" s="135">
        <v>17</v>
      </c>
      <c r="D208" s="135">
        <v>15.574999999999999</v>
      </c>
      <c r="E208" s="135">
        <f t="shared" si="7"/>
        <v>16.970833333333331</v>
      </c>
      <c r="F208" s="163">
        <f t="shared" si="8"/>
        <v>1.0317129805572118E-3</v>
      </c>
    </row>
    <row r="209" spans="1:6">
      <c r="A209" s="132">
        <v>40513</v>
      </c>
      <c r="B209" s="135">
        <v>21.06</v>
      </c>
      <c r="C209" s="135">
        <v>19.420000000000002</v>
      </c>
      <c r="D209" s="135">
        <v>13.8</v>
      </c>
      <c r="E209" s="135">
        <f t="shared" ref="E209:E264" si="9">AVERAGE(B209:D209)</f>
        <v>18.093333333333334</v>
      </c>
      <c r="F209" s="163">
        <f t="shared" si="8"/>
        <v>6.4047361992137661E-2</v>
      </c>
    </row>
    <row r="210" spans="1:6">
      <c r="A210" s="132">
        <v>40544</v>
      </c>
      <c r="B210" s="135">
        <v>18.899999999999999</v>
      </c>
      <c r="C210" s="135">
        <v>17.475000000000001</v>
      </c>
      <c r="D210" s="135">
        <v>12.475</v>
      </c>
      <c r="E210" s="135">
        <f t="shared" si="9"/>
        <v>16.283333333333335</v>
      </c>
      <c r="F210" s="163">
        <f t="shared" ref="F210:F264" si="10">LN(E210/E209)</f>
        <v>-0.10540145647787658</v>
      </c>
    </row>
    <row r="211" spans="1:6">
      <c r="A211" s="132">
        <v>40575</v>
      </c>
      <c r="B211" s="135">
        <v>19</v>
      </c>
      <c r="C211" s="135">
        <v>16.364999999999998</v>
      </c>
      <c r="D211" s="135">
        <v>13.88</v>
      </c>
      <c r="E211" s="135">
        <f t="shared" si="9"/>
        <v>16.414999999999999</v>
      </c>
      <c r="F211" s="163">
        <f t="shared" si="10"/>
        <v>8.0534611328737498E-3</v>
      </c>
    </row>
    <row r="212" spans="1:6">
      <c r="A212" s="132">
        <v>40603</v>
      </c>
      <c r="B212" s="135">
        <v>21.6875</v>
      </c>
      <c r="C212" s="135">
        <v>17.8</v>
      </c>
      <c r="D212" s="135">
        <v>15.55</v>
      </c>
      <c r="E212" s="135">
        <f t="shared" si="9"/>
        <v>18.345833333333331</v>
      </c>
      <c r="F212" s="163">
        <f t="shared" si="10"/>
        <v>0.11120693146020638</v>
      </c>
    </row>
    <row r="213" spans="1:6">
      <c r="A213" s="132">
        <v>40634</v>
      </c>
      <c r="B213" s="135">
        <v>20.309999999999999</v>
      </c>
      <c r="C213" s="135">
        <v>16.27</v>
      </c>
      <c r="D213" s="135">
        <v>15.09</v>
      </c>
      <c r="E213" s="135">
        <f t="shared" si="9"/>
        <v>17.223333333333333</v>
      </c>
      <c r="F213" s="163">
        <f t="shared" si="10"/>
        <v>-6.3137428782778851E-2</v>
      </c>
    </row>
    <row r="214" spans="1:6">
      <c r="A214" s="132">
        <v>40664</v>
      </c>
      <c r="B214" s="135">
        <v>20.762499999999999</v>
      </c>
      <c r="C214" s="135">
        <v>17.2925</v>
      </c>
      <c r="D214" s="135">
        <v>15.362500000000001</v>
      </c>
      <c r="E214" s="135">
        <f t="shared" si="9"/>
        <v>17.805833333333336</v>
      </c>
      <c r="F214" s="163">
        <f t="shared" si="10"/>
        <v>3.326106533591313E-2</v>
      </c>
    </row>
    <row r="215" spans="1:6">
      <c r="A215" s="132">
        <v>40695</v>
      </c>
      <c r="B215" s="135">
        <v>22.1875</v>
      </c>
      <c r="C215" s="135">
        <v>18.412500000000001</v>
      </c>
      <c r="D215" s="135">
        <v>15.675000000000001</v>
      </c>
      <c r="E215" s="135">
        <f t="shared" si="9"/>
        <v>18.758333333333336</v>
      </c>
      <c r="F215" s="163">
        <f t="shared" si="10"/>
        <v>5.2111979157789659E-2</v>
      </c>
    </row>
    <row r="216" spans="1:6">
      <c r="A216" s="132">
        <v>40725</v>
      </c>
      <c r="B216" s="135">
        <v>21.72</v>
      </c>
      <c r="C216" s="135">
        <v>17.64</v>
      </c>
      <c r="D216" s="135">
        <v>14.74</v>
      </c>
      <c r="E216" s="135">
        <f t="shared" si="9"/>
        <v>18.033333333333335</v>
      </c>
      <c r="F216" s="163">
        <f t="shared" si="10"/>
        <v>-3.9416200940360205E-2</v>
      </c>
    </row>
    <row r="217" spans="1:6">
      <c r="A217" s="132">
        <v>40756</v>
      </c>
      <c r="B217" s="135">
        <v>20.875</v>
      </c>
      <c r="C217" s="135">
        <v>17.05</v>
      </c>
      <c r="D217" s="135">
        <v>14.737500000000001</v>
      </c>
      <c r="E217" s="135">
        <f t="shared" si="9"/>
        <v>17.554166666666664</v>
      </c>
      <c r="F217" s="163">
        <f t="shared" si="10"/>
        <v>-2.6930558547301177E-2</v>
      </c>
    </row>
    <row r="218" spans="1:6">
      <c r="A218" s="132">
        <v>40787</v>
      </c>
      <c r="B218" s="135">
        <v>20.81</v>
      </c>
      <c r="C218" s="135">
        <v>16.850000000000001</v>
      </c>
      <c r="D218" s="135">
        <v>14.76</v>
      </c>
      <c r="E218" s="135">
        <f t="shared" si="9"/>
        <v>17.473333333333333</v>
      </c>
      <c r="F218" s="163">
        <f t="shared" si="10"/>
        <v>-4.6154294098745543E-3</v>
      </c>
    </row>
    <row r="219" spans="1:6">
      <c r="A219" s="132">
        <v>40817</v>
      </c>
      <c r="B219" s="135">
        <v>22.8125</v>
      </c>
      <c r="C219" s="135">
        <v>18.487500000000001</v>
      </c>
      <c r="D219" s="135">
        <v>14.987500000000001</v>
      </c>
      <c r="E219" s="135">
        <f t="shared" si="9"/>
        <v>18.762499999999999</v>
      </c>
      <c r="F219" s="163">
        <f t="shared" si="10"/>
        <v>7.1184287732429713E-2</v>
      </c>
    </row>
    <row r="220" spans="1:6">
      <c r="A220" s="132">
        <v>40848</v>
      </c>
      <c r="B220" s="135">
        <v>21.6875</v>
      </c>
      <c r="C220" s="135">
        <v>19.324999999999999</v>
      </c>
      <c r="D220" s="135">
        <v>14.3</v>
      </c>
      <c r="E220" s="135">
        <f t="shared" si="9"/>
        <v>18.4375</v>
      </c>
      <c r="F220" s="163">
        <f t="shared" si="10"/>
        <v>-1.7473562859541759E-2</v>
      </c>
    </row>
    <row r="221" spans="1:6">
      <c r="A221" s="132">
        <v>40878</v>
      </c>
      <c r="B221" s="135">
        <v>21.1</v>
      </c>
      <c r="C221" s="135">
        <v>17.239999999999998</v>
      </c>
      <c r="D221" s="135">
        <v>13.84</v>
      </c>
      <c r="E221" s="135">
        <f t="shared" si="9"/>
        <v>17.393333333333334</v>
      </c>
      <c r="F221" s="163">
        <f t="shared" si="10"/>
        <v>-5.8299643059565802E-2</v>
      </c>
    </row>
    <row r="222" spans="1:6">
      <c r="A222" s="132">
        <v>40909</v>
      </c>
      <c r="B222" s="135">
        <v>17</v>
      </c>
      <c r="C222" s="135">
        <v>13.775</v>
      </c>
      <c r="D222" s="135">
        <v>13.425000000000001</v>
      </c>
      <c r="E222" s="135">
        <f t="shared" si="9"/>
        <v>14.733333333333334</v>
      </c>
      <c r="F222" s="163">
        <f t="shared" si="10"/>
        <v>-0.16597449062492989</v>
      </c>
    </row>
    <row r="223" spans="1:6">
      <c r="A223" s="132">
        <v>40940</v>
      </c>
      <c r="B223" s="135">
        <v>16.125</v>
      </c>
      <c r="C223" s="135">
        <v>13.35</v>
      </c>
      <c r="D223" s="135">
        <v>12.875</v>
      </c>
      <c r="E223" s="135">
        <f t="shared" si="9"/>
        <v>14.116666666666667</v>
      </c>
      <c r="F223" s="163">
        <f t="shared" si="10"/>
        <v>-4.2756367985589121E-2</v>
      </c>
    </row>
    <row r="224" spans="1:6">
      <c r="A224" s="132">
        <v>40969</v>
      </c>
      <c r="B224" s="135">
        <v>17.600000000000001</v>
      </c>
      <c r="C224" s="135">
        <v>14.21</v>
      </c>
      <c r="D224" s="135">
        <v>13.19</v>
      </c>
      <c r="E224" s="135">
        <f t="shared" si="9"/>
        <v>15</v>
      </c>
      <c r="F224" s="163">
        <f t="shared" si="10"/>
        <v>6.069406867225631E-2</v>
      </c>
    </row>
    <row r="225" spans="1:6">
      <c r="A225" s="132">
        <v>41000</v>
      </c>
      <c r="B225" s="135">
        <v>20.1875</v>
      </c>
      <c r="C225" s="135">
        <v>16.225000000000001</v>
      </c>
      <c r="D225" s="135">
        <v>13.125</v>
      </c>
      <c r="E225" s="135">
        <f t="shared" si="9"/>
        <v>16.512499999999999</v>
      </c>
      <c r="F225" s="163">
        <f t="shared" si="10"/>
        <v>9.6067468746233634E-2</v>
      </c>
    </row>
    <row r="226" spans="1:6">
      <c r="A226" s="132">
        <v>41030</v>
      </c>
      <c r="B226" s="135">
        <v>20.375</v>
      </c>
      <c r="C226" s="135">
        <v>16.875</v>
      </c>
      <c r="D226" s="135">
        <v>12.6</v>
      </c>
      <c r="E226" s="135">
        <f t="shared" si="9"/>
        <v>16.616666666666667</v>
      </c>
      <c r="F226" s="163">
        <f t="shared" si="10"/>
        <v>6.2885378912940449E-3</v>
      </c>
    </row>
    <row r="227" spans="1:6">
      <c r="A227" s="132">
        <v>41061</v>
      </c>
      <c r="B227" s="135">
        <v>16.95</v>
      </c>
      <c r="C227" s="135">
        <v>13.72</v>
      </c>
      <c r="D227" s="135">
        <v>11.27</v>
      </c>
      <c r="E227" s="135">
        <f t="shared" si="9"/>
        <v>13.979999999999999</v>
      </c>
      <c r="F227" s="163">
        <f t="shared" si="10"/>
        <v>-0.17277847093407356</v>
      </c>
    </row>
    <row r="228" spans="1:6">
      <c r="A228" s="132">
        <v>41091</v>
      </c>
      <c r="B228" s="135">
        <v>16.925000000000001</v>
      </c>
      <c r="C228" s="135">
        <v>14.475</v>
      </c>
      <c r="D228" s="135">
        <v>11.4125</v>
      </c>
      <c r="E228" s="135">
        <f t="shared" si="9"/>
        <v>14.270833333333334</v>
      </c>
      <c r="F228" s="163">
        <f t="shared" si="10"/>
        <v>2.0590090548670337E-2</v>
      </c>
    </row>
    <row r="229" spans="1:6">
      <c r="A229" s="132">
        <v>41122</v>
      </c>
      <c r="B229" s="135">
        <v>15.58</v>
      </c>
      <c r="C229" s="135">
        <v>13.26</v>
      </c>
      <c r="D229" s="135">
        <v>11.92</v>
      </c>
      <c r="E229" s="135">
        <f t="shared" si="9"/>
        <v>13.586666666666666</v>
      </c>
      <c r="F229" s="163">
        <f t="shared" si="10"/>
        <v>-4.9128907667920024E-2</v>
      </c>
    </row>
    <row r="230" spans="1:6">
      <c r="A230" s="132">
        <v>41153</v>
      </c>
      <c r="B230" s="135">
        <v>13.65</v>
      </c>
      <c r="C230" s="135">
        <v>11.4625</v>
      </c>
      <c r="D230" s="135">
        <v>12.362500000000001</v>
      </c>
      <c r="E230" s="135">
        <f t="shared" si="9"/>
        <v>12.491666666666667</v>
      </c>
      <c r="F230" s="163">
        <f t="shared" si="10"/>
        <v>-8.4027164365862564E-2</v>
      </c>
    </row>
    <row r="231" spans="1:6">
      <c r="A231" s="132">
        <v>41183</v>
      </c>
      <c r="B231" s="135">
        <v>15.625</v>
      </c>
      <c r="C231" s="135">
        <v>12.637499999999999</v>
      </c>
      <c r="D231" s="135">
        <v>11.824999999999999</v>
      </c>
      <c r="E231" s="135">
        <f t="shared" si="9"/>
        <v>13.362499999999999</v>
      </c>
      <c r="F231" s="163">
        <f t="shared" si="10"/>
        <v>6.7390521030611772E-2</v>
      </c>
    </row>
    <row r="232" spans="1:6">
      <c r="A232" s="132">
        <v>41214</v>
      </c>
      <c r="B232" s="135">
        <v>15.4</v>
      </c>
      <c r="C232" s="135">
        <v>12.84</v>
      </c>
      <c r="D232" s="135">
        <v>10.35</v>
      </c>
      <c r="E232" s="135">
        <f t="shared" si="9"/>
        <v>12.863333333333335</v>
      </c>
      <c r="F232" s="163">
        <f t="shared" si="10"/>
        <v>-3.8071389469745698E-2</v>
      </c>
    </row>
    <row r="233" spans="1:6">
      <c r="A233" s="132">
        <v>41244</v>
      </c>
      <c r="B233" s="135">
        <v>15.6625</v>
      </c>
      <c r="C233" s="135">
        <v>13.5625</v>
      </c>
      <c r="D233" s="135">
        <v>10.362500000000001</v>
      </c>
      <c r="E233" s="135">
        <f t="shared" si="9"/>
        <v>13.195833333333335</v>
      </c>
      <c r="F233" s="163">
        <f t="shared" si="10"/>
        <v>2.5520236315230829E-2</v>
      </c>
    </row>
    <row r="234" spans="1:6">
      <c r="A234" s="132">
        <v>41275</v>
      </c>
      <c r="B234" s="135">
        <v>14.9</v>
      </c>
      <c r="C234" s="135">
        <v>13.275</v>
      </c>
      <c r="D234" s="135">
        <v>10.3375</v>
      </c>
      <c r="E234" s="135">
        <f t="shared" si="9"/>
        <v>12.8375</v>
      </c>
      <c r="F234" s="163">
        <f t="shared" si="10"/>
        <v>-2.7530547941971968E-2</v>
      </c>
    </row>
    <row r="235" spans="1:6">
      <c r="A235" s="132">
        <v>41306</v>
      </c>
      <c r="B235" s="135">
        <v>14.75</v>
      </c>
      <c r="C235" s="135">
        <v>13.4</v>
      </c>
      <c r="D235" s="135">
        <v>10.425000000000001</v>
      </c>
      <c r="E235" s="135">
        <f t="shared" si="9"/>
        <v>12.858333333333334</v>
      </c>
      <c r="F235" s="163">
        <f t="shared" si="10"/>
        <v>1.6215343264382074E-3</v>
      </c>
    </row>
    <row r="236" spans="1:6">
      <c r="A236" s="132">
        <v>41334</v>
      </c>
      <c r="B236" s="135">
        <v>16.149999999999999</v>
      </c>
      <c r="C236" s="135">
        <v>14.44</v>
      </c>
      <c r="D236" s="135">
        <v>11.81</v>
      </c>
      <c r="E236" s="135">
        <f t="shared" si="9"/>
        <v>14.133333333333333</v>
      </c>
      <c r="F236" s="163">
        <f t="shared" si="10"/>
        <v>9.4543963988687529E-2</v>
      </c>
    </row>
    <row r="237" spans="1:6">
      <c r="A237" s="132">
        <v>41365</v>
      </c>
      <c r="B237" s="135">
        <v>16.362500000000001</v>
      </c>
      <c r="C237" s="135">
        <v>13.95</v>
      </c>
      <c r="D237" s="135">
        <v>11.737500000000001</v>
      </c>
      <c r="E237" s="135">
        <f t="shared" si="9"/>
        <v>14.016666666666666</v>
      </c>
      <c r="F237" s="163">
        <f t="shared" si="10"/>
        <v>-8.2889758189550571E-3</v>
      </c>
    </row>
    <row r="238" spans="1:6">
      <c r="A238" s="132">
        <v>41395</v>
      </c>
      <c r="B238" s="135">
        <v>15.2</v>
      </c>
      <c r="C238" s="135">
        <v>13.32</v>
      </c>
      <c r="D238" s="135">
        <v>11.38</v>
      </c>
      <c r="E238" s="135">
        <f t="shared" si="9"/>
        <v>13.299999999999999</v>
      </c>
      <c r="F238" s="163">
        <f t="shared" si="10"/>
        <v>-5.2483062523139258E-2</v>
      </c>
    </row>
    <row r="239" spans="1:6">
      <c r="A239" s="132">
        <v>41426</v>
      </c>
      <c r="B239" s="135">
        <v>15.9375</v>
      </c>
      <c r="C239" s="135">
        <v>13.7</v>
      </c>
      <c r="D239" s="135">
        <v>11.2</v>
      </c>
      <c r="E239" s="135">
        <f t="shared" si="9"/>
        <v>13.612499999999999</v>
      </c>
      <c r="F239" s="163">
        <f t="shared" si="10"/>
        <v>2.3224453031370811E-2</v>
      </c>
    </row>
    <row r="240" spans="1:6">
      <c r="A240" s="132">
        <v>41456</v>
      </c>
      <c r="B240" s="135">
        <v>16.4375</v>
      </c>
      <c r="C240" s="135">
        <v>15.1</v>
      </c>
      <c r="D240" s="135">
        <v>9.9749999999999996</v>
      </c>
      <c r="E240" s="135">
        <f t="shared" si="9"/>
        <v>13.8375</v>
      </c>
      <c r="F240" s="163">
        <f t="shared" si="10"/>
        <v>1.639380977567657E-2</v>
      </c>
    </row>
    <row r="241" spans="1:6">
      <c r="A241" s="132">
        <v>41487</v>
      </c>
      <c r="B241" s="135">
        <v>15.24</v>
      </c>
      <c r="C241" s="135">
        <v>13.84</v>
      </c>
      <c r="D241" s="135">
        <v>10.19</v>
      </c>
      <c r="E241" s="135">
        <f t="shared" si="9"/>
        <v>13.089999999999998</v>
      </c>
      <c r="F241" s="163">
        <f t="shared" si="10"/>
        <v>-5.5533718112946891E-2</v>
      </c>
    </row>
    <row r="242" spans="1:6">
      <c r="A242" s="132">
        <v>41518</v>
      </c>
      <c r="B242" s="135">
        <v>15.5</v>
      </c>
      <c r="C242" s="135">
        <v>14.862500000000001</v>
      </c>
      <c r="D242" s="135">
        <v>11.824999999999999</v>
      </c>
      <c r="E242" s="135">
        <f t="shared" si="9"/>
        <v>14.0625</v>
      </c>
      <c r="F242" s="163">
        <f t="shared" si="10"/>
        <v>7.1663100042830385E-2</v>
      </c>
    </row>
    <row r="243" spans="1:6">
      <c r="A243" s="132">
        <v>41548</v>
      </c>
      <c r="B243" s="135">
        <v>19.625</v>
      </c>
      <c r="C243" s="135">
        <v>17.95</v>
      </c>
      <c r="D243" s="135">
        <v>13.45</v>
      </c>
      <c r="E243" s="135">
        <f t="shared" si="9"/>
        <v>17.008333333333336</v>
      </c>
      <c r="F243" s="163">
        <f t="shared" si="10"/>
        <v>0.19019174006316</v>
      </c>
    </row>
    <row r="244" spans="1:6">
      <c r="A244" s="132">
        <v>41579</v>
      </c>
      <c r="B244" s="135">
        <v>19.09</v>
      </c>
      <c r="C244" s="135">
        <v>16.09</v>
      </c>
      <c r="D244" s="135">
        <v>13.28</v>
      </c>
      <c r="E244" s="135">
        <f t="shared" si="9"/>
        <v>16.153333333333332</v>
      </c>
      <c r="F244" s="163">
        <f t="shared" si="10"/>
        <v>-5.1576993307529066E-2</v>
      </c>
    </row>
    <row r="245" spans="1:6">
      <c r="A245" s="132">
        <v>41609</v>
      </c>
      <c r="B245" s="135">
        <v>22.125</v>
      </c>
      <c r="C245" s="135">
        <v>18.45</v>
      </c>
      <c r="D245" s="135">
        <v>13.762499999999999</v>
      </c>
      <c r="E245" s="135">
        <f t="shared" si="9"/>
        <v>18.112500000000001</v>
      </c>
      <c r="F245" s="163">
        <f t="shared" si="10"/>
        <v>0.11447588092653084</v>
      </c>
    </row>
    <row r="246" spans="1:6">
      <c r="A246" s="132">
        <v>41640</v>
      </c>
      <c r="B246" s="135">
        <v>19.14</v>
      </c>
      <c r="C246" s="135">
        <v>16.36</v>
      </c>
      <c r="D246" s="135">
        <v>13.42</v>
      </c>
      <c r="E246" s="135">
        <f t="shared" si="9"/>
        <v>16.306666666666668</v>
      </c>
      <c r="F246" s="163">
        <f t="shared" si="10"/>
        <v>-0.10502828549593876</v>
      </c>
    </row>
    <row r="247" spans="1:6">
      <c r="A247" s="132">
        <v>41671</v>
      </c>
      <c r="B247" s="135">
        <v>16.537500000000001</v>
      </c>
      <c r="C247" s="135">
        <v>13.85</v>
      </c>
      <c r="D247" s="135">
        <v>13.2875</v>
      </c>
      <c r="E247" s="135">
        <f t="shared" si="9"/>
        <v>14.558333333333335</v>
      </c>
      <c r="F247" s="163">
        <f t="shared" si="10"/>
        <v>-0.11341045479885133</v>
      </c>
    </row>
    <row r="248" spans="1:6">
      <c r="A248" s="132">
        <v>41699</v>
      </c>
      <c r="B248" s="135">
        <v>13.675000000000001</v>
      </c>
      <c r="C248" s="135">
        <v>12.24</v>
      </c>
      <c r="D248" s="135">
        <v>12.84</v>
      </c>
      <c r="E248" s="135">
        <f t="shared" si="9"/>
        <v>12.918333333333331</v>
      </c>
      <c r="F248" s="163">
        <f t="shared" si="10"/>
        <v>-0.1195160762866458</v>
      </c>
    </row>
    <row r="249" spans="1:6">
      <c r="A249" s="132">
        <v>41730</v>
      </c>
      <c r="B249" s="135">
        <v>11.525</v>
      </c>
      <c r="C249" s="135">
        <v>11.095000000000001</v>
      </c>
      <c r="D249" s="135">
        <v>12.182499999999999</v>
      </c>
      <c r="E249" s="135">
        <f t="shared" si="9"/>
        <v>11.600833333333334</v>
      </c>
      <c r="F249" s="163">
        <f t="shared" si="10"/>
        <v>-0.10757055645288925</v>
      </c>
    </row>
    <row r="250" spans="1:6">
      <c r="A250" s="132">
        <v>41760</v>
      </c>
      <c r="B250" s="135">
        <v>14.41</v>
      </c>
      <c r="C250" s="135">
        <v>12.587999999999999</v>
      </c>
      <c r="D250" s="135">
        <v>12.09</v>
      </c>
      <c r="E250" s="135">
        <f t="shared" si="9"/>
        <v>13.029333333333332</v>
      </c>
      <c r="F250" s="163">
        <f t="shared" si="10"/>
        <v>0.11612629123479919</v>
      </c>
    </row>
    <row r="251" spans="1:6">
      <c r="A251" s="132">
        <v>41791</v>
      </c>
      <c r="B251" s="135">
        <v>13.625</v>
      </c>
      <c r="C251" s="135">
        <v>10.56</v>
      </c>
      <c r="D251" s="135">
        <v>11.5</v>
      </c>
      <c r="E251" s="135">
        <f t="shared" si="9"/>
        <v>11.895000000000001</v>
      </c>
      <c r="F251" s="163">
        <f t="shared" si="10"/>
        <v>-9.1085082092353789E-2</v>
      </c>
    </row>
    <row r="252" spans="1:6">
      <c r="A252" s="132">
        <v>41821</v>
      </c>
      <c r="B252" s="135">
        <v>12.887499999999999</v>
      </c>
      <c r="C252" s="135">
        <v>10.994999999999999</v>
      </c>
      <c r="D252" s="135">
        <v>12.387499999999999</v>
      </c>
      <c r="E252" s="135">
        <f t="shared" si="9"/>
        <v>12.089999999999998</v>
      </c>
      <c r="F252" s="163">
        <f t="shared" si="10"/>
        <v>1.6260520871780107E-2</v>
      </c>
    </row>
    <row r="253" spans="1:6">
      <c r="A253" s="132">
        <v>41852</v>
      </c>
      <c r="B253" s="135">
        <v>13.25</v>
      </c>
      <c r="C253" s="135">
        <v>12.208</v>
      </c>
      <c r="D253" s="135">
        <v>12.15</v>
      </c>
      <c r="E253" s="135">
        <f t="shared" si="9"/>
        <v>12.536</v>
      </c>
      <c r="F253" s="163">
        <f t="shared" si="10"/>
        <v>3.6225840427018541E-2</v>
      </c>
    </row>
    <row r="254" spans="1:6">
      <c r="A254" s="132">
        <v>41883</v>
      </c>
      <c r="B254" s="135">
        <v>13.525</v>
      </c>
      <c r="C254" s="135">
        <v>12.2225</v>
      </c>
      <c r="D254" s="135">
        <v>10.487500000000001</v>
      </c>
      <c r="E254" s="135">
        <f t="shared" si="9"/>
        <v>12.078333333333333</v>
      </c>
      <c r="F254" s="163">
        <f t="shared" si="10"/>
        <v>-3.7191291160584602E-2</v>
      </c>
    </row>
    <row r="255" spans="1:6">
      <c r="A255" s="132">
        <v>41913</v>
      </c>
      <c r="B255" s="135">
        <v>14.03</v>
      </c>
      <c r="C255" s="135">
        <v>12.01</v>
      </c>
      <c r="D255" s="135">
        <v>10.904</v>
      </c>
      <c r="E255" s="135">
        <f t="shared" si="9"/>
        <v>12.314666666666668</v>
      </c>
      <c r="F255" s="163">
        <f t="shared" si="10"/>
        <v>1.9377750050894874E-2</v>
      </c>
    </row>
    <row r="256" spans="1:6">
      <c r="A256" s="132">
        <v>41944</v>
      </c>
      <c r="B256" s="135">
        <v>15.0625</v>
      </c>
      <c r="C256" s="135">
        <v>12.102499999999999</v>
      </c>
      <c r="D256" s="135">
        <v>10.4</v>
      </c>
      <c r="E256" s="135">
        <f t="shared" si="9"/>
        <v>12.521666666666667</v>
      </c>
      <c r="F256" s="163">
        <f t="shared" si="10"/>
        <v>1.6669513208984351E-2</v>
      </c>
    </row>
    <row r="257" spans="1:6">
      <c r="A257" s="132">
        <v>41974</v>
      </c>
      <c r="B257" s="135">
        <v>12.6875</v>
      </c>
      <c r="C257" s="135">
        <v>11.074999999999999</v>
      </c>
      <c r="D257" s="135">
        <v>8.82</v>
      </c>
      <c r="E257" s="135">
        <f t="shared" si="9"/>
        <v>10.860833333333332</v>
      </c>
      <c r="F257" s="163">
        <f t="shared" si="10"/>
        <v>-0.14229743139838624</v>
      </c>
    </row>
    <row r="258" spans="1:6">
      <c r="A258" s="132">
        <v>42005</v>
      </c>
      <c r="B258" s="135">
        <v>10.726000000000001</v>
      </c>
      <c r="C258" s="135">
        <v>9.0359999999999996</v>
      </c>
      <c r="D258" s="135">
        <v>7.5179999999999998</v>
      </c>
      <c r="E258" s="135">
        <f t="shared" si="9"/>
        <v>9.0933333333333337</v>
      </c>
      <c r="F258" s="163">
        <f t="shared" si="10"/>
        <v>-0.17762150144747629</v>
      </c>
    </row>
    <row r="259" spans="1:6">
      <c r="A259" s="132">
        <v>42036</v>
      </c>
      <c r="B259" s="135">
        <v>9.9</v>
      </c>
      <c r="C259" s="135">
        <v>8.7949999999999999</v>
      </c>
      <c r="D259" s="135">
        <v>7.6749999999999998</v>
      </c>
      <c r="E259" s="135">
        <f t="shared" si="9"/>
        <v>8.7900000000000009</v>
      </c>
      <c r="F259" s="163">
        <f t="shared" si="10"/>
        <v>-3.3926832610066002E-2</v>
      </c>
    </row>
    <row r="260" spans="1:6">
      <c r="A260" s="132">
        <v>42064</v>
      </c>
      <c r="B260" s="135">
        <v>9.8000000000000007</v>
      </c>
      <c r="C260" s="135">
        <v>9.6</v>
      </c>
      <c r="D260" s="135">
        <v>7.3975</v>
      </c>
      <c r="E260" s="135">
        <f t="shared" si="9"/>
        <v>8.9324999999999992</v>
      </c>
      <c r="F260" s="163">
        <f t="shared" si="10"/>
        <v>1.6081599218341926E-2</v>
      </c>
    </row>
    <row r="261" spans="1:6">
      <c r="A261" s="132">
        <v>42095</v>
      </c>
      <c r="B261" s="135">
        <v>9.6999999999999993</v>
      </c>
      <c r="C261" s="135">
        <v>9.4375</v>
      </c>
      <c r="D261" s="135">
        <v>7</v>
      </c>
      <c r="E261" s="135">
        <f t="shared" si="9"/>
        <v>8.7125000000000004</v>
      </c>
      <c r="F261" s="163">
        <f t="shared" si="10"/>
        <v>-2.4937534828785392E-2</v>
      </c>
    </row>
    <row r="262" spans="1:6">
      <c r="A262" s="132">
        <v>42125</v>
      </c>
      <c r="B262" s="135">
        <v>10.039999999999999</v>
      </c>
      <c r="C262" s="135">
        <v>9.4600000000000009</v>
      </c>
      <c r="D262" s="135">
        <v>7.532</v>
      </c>
      <c r="E262" s="135">
        <f t="shared" si="9"/>
        <v>9.0106666666666673</v>
      </c>
      <c r="F262" s="163">
        <f t="shared" si="10"/>
        <v>3.3650284657236823E-2</v>
      </c>
    </row>
    <row r="263" spans="1:6">
      <c r="A263" s="132">
        <v>42156</v>
      </c>
      <c r="B263" s="135">
        <v>11.0375</v>
      </c>
      <c r="C263" s="135">
        <v>10.07</v>
      </c>
      <c r="D263" s="135">
        <v>7.0250000000000004</v>
      </c>
      <c r="E263" s="135">
        <f t="shared" si="9"/>
        <v>9.3774999999999995</v>
      </c>
      <c r="F263" s="163">
        <f t="shared" si="10"/>
        <v>3.9904142230025995E-2</v>
      </c>
    </row>
    <row r="264" spans="1:6">
      <c r="A264" s="133">
        <v>42186</v>
      </c>
      <c r="B264" s="136">
        <v>12.2</v>
      </c>
      <c r="C264" s="136">
        <v>11.736000000000001</v>
      </c>
      <c r="D264" s="136">
        <v>8.0399999999999991</v>
      </c>
      <c r="E264" s="136">
        <f t="shared" si="9"/>
        <v>10.658666666666667</v>
      </c>
      <c r="F264" s="164">
        <f t="shared" si="10"/>
        <v>0.12806012976700748</v>
      </c>
    </row>
    <row r="265" spans="1:6">
      <c r="A265" s="165"/>
      <c r="B265" s="166"/>
      <c r="C265" s="166"/>
      <c r="D265" s="166"/>
      <c r="E265" s="158" t="s">
        <v>159</v>
      </c>
      <c r="F265" s="159">
        <f>_xlfn.STDEV.P(F145:F264)*SQRT(12)</f>
        <v>0.50080950874986108</v>
      </c>
    </row>
  </sheetData>
  <phoneticPr fontId="10" type="noConversion"/>
  <printOptions horizontalCentered="1"/>
  <pageMargins left="0.7" right="0.7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26"/>
  <sheetViews>
    <sheetView topLeftCell="A113" workbookViewId="0">
      <selection activeCell="M124" sqref="M124"/>
    </sheetView>
  </sheetViews>
  <sheetFormatPr defaultColWidth="9" defaultRowHeight="15"/>
  <cols>
    <col min="1" max="2" width="9.28515625" style="8" customWidth="1"/>
    <col min="3" max="8" width="6.5703125" style="8" customWidth="1"/>
    <col min="9" max="16384" width="9" style="8"/>
  </cols>
  <sheetData>
    <row r="1" spans="1:16">
      <c r="B1" s="5"/>
      <c r="D1" s="5" t="s">
        <v>39</v>
      </c>
    </row>
    <row r="2" spans="1:16">
      <c r="A2" s="5"/>
      <c r="B2" s="5"/>
      <c r="C2" s="5" t="s">
        <v>72</v>
      </c>
      <c r="I2" s="8" t="s">
        <v>187</v>
      </c>
      <c r="N2" s="8" t="s">
        <v>177</v>
      </c>
    </row>
    <row r="3" spans="1:16">
      <c r="A3" s="7" t="s">
        <v>30</v>
      </c>
      <c r="B3" s="7" t="s">
        <v>172</v>
      </c>
      <c r="C3" s="8" t="s">
        <v>68</v>
      </c>
      <c r="D3" s="8" t="s">
        <v>69</v>
      </c>
      <c r="E3" s="8" t="s">
        <v>70</v>
      </c>
      <c r="F3" s="8" t="s">
        <v>71</v>
      </c>
      <c r="G3" s="8" t="s">
        <v>75</v>
      </c>
      <c r="H3" s="8" t="s">
        <v>184</v>
      </c>
      <c r="I3" s="8" t="s">
        <v>173</v>
      </c>
      <c r="J3" s="8" t="s">
        <v>174</v>
      </c>
      <c r="K3" s="8" t="s">
        <v>175</v>
      </c>
      <c r="L3" s="8" t="s">
        <v>176</v>
      </c>
      <c r="M3" s="8" t="s">
        <v>185</v>
      </c>
      <c r="N3" s="8" t="s">
        <v>178</v>
      </c>
      <c r="P3" s="8">
        <v>5</v>
      </c>
    </row>
    <row r="4" spans="1:16" s="42" customFormat="1">
      <c r="A4" s="38">
        <v>38534</v>
      </c>
      <c r="B4" s="79">
        <v>38.5</v>
      </c>
      <c r="C4" s="39"/>
      <c r="D4" s="40">
        <v>39</v>
      </c>
      <c r="E4" s="40">
        <v>28.5</v>
      </c>
      <c r="F4" s="40">
        <v>21</v>
      </c>
      <c r="G4" s="41">
        <v>15</v>
      </c>
      <c r="H4" s="79">
        <v>4.6039600387596904</v>
      </c>
      <c r="I4" s="187">
        <f>(LN(D4/B4))/5</f>
        <v>2.5806809671815563E-3</v>
      </c>
      <c r="J4" s="187">
        <f>(LN(E4/D4))/5</f>
        <v>-6.273151177100833E-2</v>
      </c>
      <c r="K4" s="187">
        <f>(LN(F4/E4))/5</f>
        <v>-6.1076329910236385E-2</v>
      </c>
      <c r="L4" s="187">
        <f>(LN(G4/F4))/5</f>
        <v>-6.7294447324242584E-2</v>
      </c>
      <c r="M4" s="187">
        <f>(LN(H4/G4))/5</f>
        <v>-0.23622667799177002</v>
      </c>
      <c r="N4" s="187">
        <f>(LN($P$3/B4))/25</f>
        <v>-8.1648813154385533E-2</v>
      </c>
    </row>
    <row r="5" spans="1:16">
      <c r="A5" s="38">
        <v>38565</v>
      </c>
      <c r="B5" s="81">
        <v>37</v>
      </c>
      <c r="C5" s="43"/>
      <c r="D5" s="44">
        <v>38</v>
      </c>
      <c r="E5" s="44">
        <v>27.5</v>
      </c>
      <c r="F5" s="44">
        <v>21</v>
      </c>
      <c r="G5" s="45">
        <v>13</v>
      </c>
      <c r="H5" s="81">
        <v>4.3146489393939396</v>
      </c>
      <c r="I5" s="187">
        <f t="shared" ref="I5:I68" si="0">(LN(D5/B5))/12</f>
        <v>2.2223539235134396E-3</v>
      </c>
      <c r="J5" s="187">
        <f t="shared" ref="J5:J68" si="1">(LN(E5/D5))/12</f>
        <v>-2.6950012921155009E-2</v>
      </c>
      <c r="K5" s="187">
        <f t="shared" ref="K5:K68" si="2">(LN(F5/E5))/12</f>
        <v>-2.2471963912425216E-2</v>
      </c>
      <c r="L5" s="187">
        <f t="shared" ref="L5:L36" si="3">(LN(G5/F5))/12</f>
        <v>-3.9964423355157187E-2</v>
      </c>
      <c r="M5" s="187">
        <f t="shared" ref="M5:M68" si="4">(LN(H5/G5))/5</f>
        <v>-0.22058667888593192</v>
      </c>
      <c r="N5" s="187">
        <f t="shared" ref="N5:N68" si="5">(LN($P$3/B5))/25</f>
        <v>-8.0059200008404954E-2</v>
      </c>
    </row>
    <row r="6" spans="1:16">
      <c r="A6" s="38">
        <v>38596</v>
      </c>
      <c r="B6" s="81">
        <v>36.5</v>
      </c>
      <c r="C6" s="43"/>
      <c r="D6" s="44">
        <v>36.5</v>
      </c>
      <c r="E6" s="44">
        <v>27.5</v>
      </c>
      <c r="F6" s="44">
        <v>20</v>
      </c>
      <c r="G6" s="45">
        <v>13</v>
      </c>
      <c r="H6" s="81">
        <v>4.5202044814814801</v>
      </c>
      <c r="I6" s="187">
        <f t="shared" si="0"/>
        <v>0</v>
      </c>
      <c r="J6" s="187">
        <f t="shared" si="1"/>
        <v>-2.3593854659660015E-2</v>
      </c>
      <c r="K6" s="187">
        <f t="shared" si="2"/>
        <v>-2.6537810926544548E-2</v>
      </c>
      <c r="L6" s="187">
        <f t="shared" si="3"/>
        <v>-3.5898576341037852E-2</v>
      </c>
      <c r="M6" s="187">
        <f t="shared" si="4"/>
        <v>-0.21127842507496947</v>
      </c>
      <c r="N6" s="187">
        <f t="shared" si="5"/>
        <v>-7.9514973926173821E-2</v>
      </c>
    </row>
    <row r="7" spans="1:16">
      <c r="A7" s="38">
        <v>38626</v>
      </c>
      <c r="B7" s="81">
        <v>36</v>
      </c>
      <c r="C7" s="43"/>
      <c r="D7" s="44">
        <v>36.5</v>
      </c>
      <c r="E7" s="44">
        <v>27.5</v>
      </c>
      <c r="F7" s="44">
        <v>21</v>
      </c>
      <c r="G7" s="45">
        <v>13</v>
      </c>
      <c r="H7" s="81">
        <v>4.2784640076335902</v>
      </c>
      <c r="I7" s="187">
        <f t="shared" si="0"/>
        <v>1.1494435110279808E-3</v>
      </c>
      <c r="J7" s="187">
        <f t="shared" si="1"/>
        <v>-2.3593854659660015E-2</v>
      </c>
      <c r="K7" s="187">
        <f t="shared" si="2"/>
        <v>-2.2471963912425216E-2</v>
      </c>
      <c r="L7" s="187">
        <f t="shared" si="3"/>
        <v>-3.9964423355157187E-2</v>
      </c>
      <c r="M7" s="187">
        <f t="shared" si="4"/>
        <v>-0.22227105780012332</v>
      </c>
      <c r="N7" s="187">
        <f t="shared" si="5"/>
        <v>-7.8963241040880386E-2</v>
      </c>
    </row>
    <row r="8" spans="1:16">
      <c r="A8" s="38">
        <v>38657</v>
      </c>
      <c r="B8" s="81">
        <v>36</v>
      </c>
      <c r="C8" s="43"/>
      <c r="D8" s="44">
        <v>32.5</v>
      </c>
      <c r="E8" s="44">
        <v>27</v>
      </c>
      <c r="F8" s="44">
        <v>20</v>
      </c>
      <c r="G8" s="45">
        <v>12.5</v>
      </c>
      <c r="H8" s="81">
        <v>4.4126905555555496</v>
      </c>
      <c r="I8" s="187">
        <f t="shared" si="0"/>
        <v>-8.5232374267015156E-3</v>
      </c>
      <c r="J8" s="187">
        <f t="shared" si="1"/>
        <v>-1.5450268610946888E-2</v>
      </c>
      <c r="K8" s="187">
        <f t="shared" si="2"/>
        <v>-2.5008716037528179E-2</v>
      </c>
      <c r="L8" s="187">
        <f t="shared" si="3"/>
        <v>-3.9166969103811296E-2</v>
      </c>
      <c r="M8" s="187">
        <f t="shared" si="4"/>
        <v>-0.20824880751725544</v>
      </c>
      <c r="N8" s="187">
        <f t="shared" si="5"/>
        <v>-7.8963241040880386E-2</v>
      </c>
    </row>
    <row r="9" spans="1:16">
      <c r="A9" s="38">
        <v>38687</v>
      </c>
      <c r="B9" s="81">
        <v>36</v>
      </c>
      <c r="C9" s="43"/>
      <c r="D9" s="44">
        <v>29.5</v>
      </c>
      <c r="E9" s="44">
        <v>24</v>
      </c>
      <c r="F9" s="44">
        <v>18.5</v>
      </c>
      <c r="G9" s="45">
        <v>10.5</v>
      </c>
      <c r="H9" s="81">
        <v>4.4068832462686602</v>
      </c>
      <c r="I9" s="187">
        <f t="shared" si="0"/>
        <v>-1.6594056259194658E-2</v>
      </c>
      <c r="J9" s="187">
        <f t="shared" si="1"/>
        <v>-1.7194702749819036E-2</v>
      </c>
      <c r="K9" s="187">
        <f t="shared" si="2"/>
        <v>-2.1690258188638869E-2</v>
      </c>
      <c r="L9" s="187">
        <f t="shared" si="3"/>
        <v>-4.7199622910066789E-2</v>
      </c>
      <c r="M9" s="187">
        <f t="shared" si="4"/>
        <v>-0.17364151288917723</v>
      </c>
      <c r="N9" s="187">
        <f t="shared" si="5"/>
        <v>-7.8963241040880386E-2</v>
      </c>
    </row>
    <row r="10" spans="1:16">
      <c r="A10" s="38">
        <v>38718</v>
      </c>
      <c r="B10" s="81">
        <v>35</v>
      </c>
      <c r="C10" s="43"/>
      <c r="D10" s="44">
        <v>29</v>
      </c>
      <c r="E10" s="44">
        <v>24</v>
      </c>
      <c r="F10" s="44">
        <v>18</v>
      </c>
      <c r="G10" s="45">
        <v>10.5</v>
      </c>
      <c r="H10" s="81">
        <v>4.3925528731343304</v>
      </c>
      <c r="I10" s="187">
        <f t="shared" si="0"/>
        <v>-1.5671019291911632E-2</v>
      </c>
      <c r="J10" s="187">
        <f t="shared" si="1"/>
        <v>-1.5770166636544035E-2</v>
      </c>
      <c r="K10" s="187">
        <f t="shared" si="2"/>
        <v>-2.3973506037648407E-2</v>
      </c>
      <c r="L10" s="187">
        <f t="shared" si="3"/>
        <v>-4.4916375061057244E-2</v>
      </c>
      <c r="M10" s="187">
        <f t="shared" si="4"/>
        <v>-0.17429293580350369</v>
      </c>
      <c r="N10" s="187">
        <f t="shared" si="5"/>
        <v>-7.7836405962212543E-2</v>
      </c>
    </row>
    <row r="11" spans="1:16">
      <c r="A11" s="38">
        <v>38749</v>
      </c>
      <c r="B11" s="81">
        <v>34</v>
      </c>
      <c r="C11" s="43"/>
      <c r="D11" s="44">
        <v>29.5</v>
      </c>
      <c r="E11" s="44">
        <v>24</v>
      </c>
      <c r="F11" s="44">
        <v>18</v>
      </c>
      <c r="G11" s="45">
        <v>12</v>
      </c>
      <c r="H11" s="81">
        <v>4.31521984615385</v>
      </c>
      <c r="I11" s="187">
        <f t="shared" si="0"/>
        <v>-1.1830855105865602E-2</v>
      </c>
      <c r="J11" s="187">
        <f t="shared" si="1"/>
        <v>-1.7194702749819036E-2</v>
      </c>
      <c r="K11" s="187">
        <f t="shared" si="2"/>
        <v>-2.3973506037648407E-2</v>
      </c>
      <c r="L11" s="187">
        <f t="shared" si="3"/>
        <v>-3.3788759009013701E-2</v>
      </c>
      <c r="M11" s="187">
        <f t="shared" si="4"/>
        <v>-0.20455167545360231</v>
      </c>
      <c r="N11" s="187">
        <f t="shared" si="5"/>
        <v>-7.6676904487282441E-2</v>
      </c>
    </row>
    <row r="12" spans="1:16">
      <c r="A12" s="38">
        <v>38777</v>
      </c>
      <c r="B12" s="81">
        <v>33.5</v>
      </c>
      <c r="C12" s="43"/>
      <c r="D12" s="44">
        <v>31.5</v>
      </c>
      <c r="E12" s="44">
        <v>25</v>
      </c>
      <c r="F12" s="44">
        <v>18</v>
      </c>
      <c r="G12" s="45">
        <v>11.5</v>
      </c>
      <c r="H12" s="81">
        <v>4.4115007575757597</v>
      </c>
      <c r="I12" s="187">
        <f t="shared" si="0"/>
        <v>-5.1298244166194428E-3</v>
      </c>
      <c r="J12" s="187">
        <f t="shared" si="1"/>
        <v>-1.9259310080282224E-2</v>
      </c>
      <c r="K12" s="187">
        <f t="shared" si="2"/>
        <v>-2.7375338914336342E-2</v>
      </c>
      <c r="L12" s="187">
        <f t="shared" si="3"/>
        <v>-3.7335393543913367E-2</v>
      </c>
      <c r="M12" s="187">
        <f t="shared" si="4"/>
        <v>-0.19162641919234419</v>
      </c>
      <c r="N12" s="187">
        <f t="shared" si="5"/>
        <v>-7.6084301055876824E-2</v>
      </c>
    </row>
    <row r="13" spans="1:16">
      <c r="A13" s="38">
        <v>38808</v>
      </c>
      <c r="B13" s="81">
        <v>33.5</v>
      </c>
      <c r="C13" s="43"/>
      <c r="D13" s="44">
        <v>33</v>
      </c>
      <c r="E13" s="44">
        <v>26</v>
      </c>
      <c r="F13" s="44">
        <v>19</v>
      </c>
      <c r="G13" s="45">
        <v>12</v>
      </c>
      <c r="H13" s="81">
        <v>4.55261781538462</v>
      </c>
      <c r="I13" s="187">
        <f t="shared" si="0"/>
        <v>-1.2531564470450467E-3</v>
      </c>
      <c r="J13" s="187">
        <f t="shared" si="1"/>
        <v>-1.9867585287083187E-2</v>
      </c>
      <c r="K13" s="187">
        <f t="shared" si="2"/>
        <v>-2.6138129904586804E-2</v>
      </c>
      <c r="L13" s="187">
        <f t="shared" si="3"/>
        <v>-3.8294360781536682E-2</v>
      </c>
      <c r="M13" s="187">
        <f t="shared" si="4"/>
        <v>-0.19384084764629836</v>
      </c>
      <c r="N13" s="187">
        <f t="shared" si="5"/>
        <v>-7.6084301055876824E-2</v>
      </c>
    </row>
    <row r="14" spans="1:16">
      <c r="A14" s="38">
        <v>38838</v>
      </c>
      <c r="B14" s="81">
        <v>34</v>
      </c>
      <c r="C14" s="43"/>
      <c r="D14" s="44">
        <v>32</v>
      </c>
      <c r="E14" s="44">
        <v>25</v>
      </c>
      <c r="F14" s="44">
        <v>19</v>
      </c>
      <c r="G14" s="45">
        <v>12</v>
      </c>
      <c r="H14" s="81">
        <v>4.6565312878787903</v>
      </c>
      <c r="I14" s="187">
        <f t="shared" si="0"/>
        <v>-5.0520518180362378E-3</v>
      </c>
      <c r="J14" s="187">
        <f t="shared" si="1"/>
        <v>-2.0571673160960483E-2</v>
      </c>
      <c r="K14" s="187">
        <f t="shared" si="2"/>
        <v>-2.2869737141813357E-2</v>
      </c>
      <c r="L14" s="187">
        <f t="shared" si="3"/>
        <v>-3.8294360781536682E-2</v>
      </c>
      <c r="M14" s="187">
        <f t="shared" si="4"/>
        <v>-0.18932716752946435</v>
      </c>
      <c r="N14" s="187">
        <f t="shared" si="5"/>
        <v>-7.6676904487282441E-2</v>
      </c>
    </row>
    <row r="15" spans="1:16">
      <c r="A15" s="38">
        <v>38869</v>
      </c>
      <c r="B15" s="81">
        <v>34.5</v>
      </c>
      <c r="C15" s="43"/>
      <c r="D15" s="44">
        <v>33</v>
      </c>
      <c r="E15" s="44">
        <v>27</v>
      </c>
      <c r="F15" s="44">
        <v>19.5</v>
      </c>
      <c r="G15" s="45">
        <v>12.75</v>
      </c>
      <c r="H15" s="81">
        <v>4.3493704838709704</v>
      </c>
      <c r="I15" s="187">
        <f t="shared" si="0"/>
        <v>-3.704313547569484E-3</v>
      </c>
      <c r="J15" s="187">
        <f t="shared" si="1"/>
        <v>-1.6722557955179258E-2</v>
      </c>
      <c r="K15" s="187">
        <f t="shared" si="2"/>
        <v>-2.7118533369552333E-2</v>
      </c>
      <c r="L15" s="187">
        <f t="shared" si="3"/>
        <v>-3.5406932830438831E-2</v>
      </c>
      <c r="M15" s="187">
        <f t="shared" si="4"/>
        <v>-0.215100030665553</v>
      </c>
      <c r="N15" s="187">
        <f t="shared" si="5"/>
        <v>-7.7260856464128544E-2</v>
      </c>
    </row>
    <row r="16" spans="1:16">
      <c r="A16" s="38">
        <v>38899</v>
      </c>
      <c r="B16" s="81">
        <v>37</v>
      </c>
      <c r="C16" s="43"/>
      <c r="D16" s="44">
        <v>37.5</v>
      </c>
      <c r="E16" s="44">
        <v>29.5</v>
      </c>
      <c r="F16" s="44">
        <v>21</v>
      </c>
      <c r="G16" s="45">
        <v>13.5</v>
      </c>
      <c r="H16" s="81">
        <v>4.5384497560975596</v>
      </c>
      <c r="I16" s="187">
        <f t="shared" si="0"/>
        <v>1.1185850276783976E-3</v>
      </c>
      <c r="J16" s="187">
        <f t="shared" si="1"/>
        <v>-1.9995889135882586E-2</v>
      </c>
      <c r="K16" s="187">
        <f t="shared" si="2"/>
        <v>-2.83223188018626E-2</v>
      </c>
      <c r="L16" s="187">
        <f t="shared" si="3"/>
        <v>-3.6819396023253265E-2</v>
      </c>
      <c r="M16" s="187">
        <f t="shared" si="4"/>
        <v>-0.21802083902353359</v>
      </c>
      <c r="N16" s="187">
        <f t="shared" si="5"/>
        <v>-8.0059200008404954E-2</v>
      </c>
    </row>
    <row r="17" spans="1:14">
      <c r="A17" s="38">
        <v>38930</v>
      </c>
      <c r="B17" s="81">
        <v>38.5</v>
      </c>
      <c r="C17" s="43"/>
      <c r="D17" s="44">
        <v>41</v>
      </c>
      <c r="E17" s="44">
        <v>31</v>
      </c>
      <c r="F17" s="44">
        <v>22</v>
      </c>
      <c r="G17" s="45">
        <v>14</v>
      </c>
      <c r="H17" s="81">
        <v>4.5349406557377101</v>
      </c>
      <c r="I17" s="187">
        <f t="shared" si="0"/>
        <v>5.2428187842140988E-3</v>
      </c>
      <c r="J17" s="187">
        <f t="shared" si="1"/>
        <v>-2.3298738518263463E-2</v>
      </c>
      <c r="K17" s="187">
        <f t="shared" si="2"/>
        <v>-2.8578729260569192E-2</v>
      </c>
      <c r="L17" s="187">
        <f t="shared" si="3"/>
        <v>-3.7665426978588108E-2</v>
      </c>
      <c r="M17" s="187">
        <f t="shared" si="4"/>
        <v>-0.22544906639378071</v>
      </c>
      <c r="N17" s="187">
        <f t="shared" si="5"/>
        <v>-8.1648813154385533E-2</v>
      </c>
    </row>
    <row r="18" spans="1:14">
      <c r="A18" s="38">
        <v>38961</v>
      </c>
      <c r="B18" s="81">
        <v>39</v>
      </c>
      <c r="C18" s="43"/>
      <c r="D18" s="44">
        <v>44</v>
      </c>
      <c r="E18" s="44">
        <v>32.5</v>
      </c>
      <c r="F18" s="44">
        <v>23.5</v>
      </c>
      <c r="G18" s="45">
        <v>14</v>
      </c>
      <c r="H18" s="81">
        <v>5.0361451612903201</v>
      </c>
      <c r="I18" s="187">
        <f t="shared" si="0"/>
        <v>1.0052332315717893E-2</v>
      </c>
      <c r="J18" s="187">
        <f t="shared" si="1"/>
        <v>-2.5245795381880778E-2</v>
      </c>
      <c r="K18" s="187">
        <f t="shared" si="2"/>
        <v>-2.7019972348798212E-2</v>
      </c>
      <c r="L18" s="187">
        <f t="shared" si="3"/>
        <v>-4.3161924294571226E-2</v>
      </c>
      <c r="M18" s="187">
        <f t="shared" si="4"/>
        <v>-0.20448327782570055</v>
      </c>
      <c r="N18" s="187">
        <f t="shared" si="5"/>
        <v>-8.2164949347821856E-2</v>
      </c>
    </row>
    <row r="19" spans="1:14">
      <c r="A19" s="38">
        <v>38991</v>
      </c>
      <c r="B19" s="81">
        <v>40</v>
      </c>
      <c r="C19" s="43"/>
      <c r="D19" s="44">
        <v>45</v>
      </c>
      <c r="E19" s="44">
        <v>34.5</v>
      </c>
      <c r="F19" s="44">
        <v>23.5</v>
      </c>
      <c r="G19" s="45">
        <v>15</v>
      </c>
      <c r="H19" s="81">
        <v>5.2250006048387103</v>
      </c>
      <c r="I19" s="187">
        <f t="shared" si="0"/>
        <v>9.8152529713652886E-3</v>
      </c>
      <c r="J19" s="187">
        <f t="shared" si="1"/>
        <v>-2.2141930477750468E-2</v>
      </c>
      <c r="K19" s="187">
        <f t="shared" si="2"/>
        <v>-3.199657524060006E-2</v>
      </c>
      <c r="L19" s="187">
        <f t="shared" si="3"/>
        <v>-3.7412518337325264E-2</v>
      </c>
      <c r="M19" s="187">
        <f t="shared" si="4"/>
        <v>-0.21091905749854742</v>
      </c>
      <c r="N19" s="187">
        <f t="shared" si="5"/>
        <v>-8.3177661667193425E-2</v>
      </c>
    </row>
    <row r="20" spans="1:14">
      <c r="A20" s="38">
        <v>39022</v>
      </c>
      <c r="B20" s="81">
        <v>40</v>
      </c>
      <c r="C20" s="46">
        <v>55</v>
      </c>
      <c r="D20" s="44">
        <v>44.6</v>
      </c>
      <c r="E20" s="44">
        <v>35.5</v>
      </c>
      <c r="F20" s="44">
        <v>23.5</v>
      </c>
      <c r="G20" s="45">
        <v>15</v>
      </c>
      <c r="H20" s="81">
        <v>5.0268099173553704</v>
      </c>
      <c r="I20" s="187">
        <f t="shared" si="0"/>
        <v>9.0712004093401726E-3</v>
      </c>
      <c r="J20" s="187">
        <f t="shared" si="1"/>
        <v>-1.9016763545387359E-2</v>
      </c>
      <c r="K20" s="187">
        <f t="shared" si="2"/>
        <v>-3.4377689610938067E-2</v>
      </c>
      <c r="L20" s="187">
        <f t="shared" si="3"/>
        <v>-3.7412518337325264E-2</v>
      </c>
      <c r="M20" s="187">
        <f t="shared" si="4"/>
        <v>-0.21865292588979082</v>
      </c>
      <c r="N20" s="187">
        <f t="shared" si="5"/>
        <v>-8.3177661667193425E-2</v>
      </c>
    </row>
    <row r="21" spans="1:14">
      <c r="A21" s="38">
        <v>39052</v>
      </c>
      <c r="B21" s="81">
        <v>40</v>
      </c>
      <c r="C21" s="46">
        <v>56.5</v>
      </c>
      <c r="D21" s="44">
        <v>45.5</v>
      </c>
      <c r="E21" s="44">
        <v>37</v>
      </c>
      <c r="F21" s="44">
        <v>27.5</v>
      </c>
      <c r="G21" s="45">
        <v>16</v>
      </c>
      <c r="H21" s="81">
        <v>5.2170493495935002</v>
      </c>
      <c r="I21" s="187">
        <f t="shared" si="0"/>
        <v>1.0736072653580698E-2</v>
      </c>
      <c r="J21" s="187">
        <f t="shared" si="1"/>
        <v>-1.723286777605669E-2</v>
      </c>
      <c r="K21" s="187">
        <f t="shared" si="2"/>
        <v>-2.4727658997641577E-2</v>
      </c>
      <c r="L21" s="187">
        <f t="shared" si="3"/>
        <v>-4.5133106869395367E-2</v>
      </c>
      <c r="M21" s="187">
        <f t="shared" si="4"/>
        <v>-0.22413134777254479</v>
      </c>
      <c r="N21" s="187">
        <f t="shared" si="5"/>
        <v>-8.3177661667193425E-2</v>
      </c>
    </row>
    <row r="22" spans="1:14">
      <c r="A22" s="38">
        <v>39083</v>
      </c>
      <c r="B22" s="81">
        <v>40</v>
      </c>
      <c r="C22" s="46">
        <v>56.5</v>
      </c>
      <c r="D22" s="44">
        <v>48</v>
      </c>
      <c r="E22" s="44">
        <v>40</v>
      </c>
      <c r="F22" s="44">
        <v>30.5</v>
      </c>
      <c r="G22" s="45">
        <v>17</v>
      </c>
      <c r="H22" s="81">
        <v>5.4179375806451597</v>
      </c>
      <c r="I22" s="187">
        <f t="shared" si="0"/>
        <v>1.5193463066162883E-2</v>
      </c>
      <c r="J22" s="187">
        <f t="shared" si="1"/>
        <v>-1.5193463066162883E-2</v>
      </c>
      <c r="K22" s="187">
        <f t="shared" si="2"/>
        <v>-2.2596064208380867E-2</v>
      </c>
      <c r="L22" s="187">
        <f t="shared" si="3"/>
        <v>-4.8709444963095823E-2</v>
      </c>
      <c r="M22" s="187">
        <f t="shared" si="4"/>
        <v>-0.22869962423940088</v>
      </c>
      <c r="N22" s="187">
        <f t="shared" si="5"/>
        <v>-8.3177661667193425E-2</v>
      </c>
    </row>
    <row r="23" spans="1:14">
      <c r="A23" s="38">
        <v>39114</v>
      </c>
      <c r="B23" s="81">
        <v>41.5</v>
      </c>
      <c r="C23" s="46">
        <v>58.5</v>
      </c>
      <c r="D23" s="44">
        <v>48.5</v>
      </c>
      <c r="E23" s="44">
        <v>40</v>
      </c>
      <c r="F23" s="44">
        <v>30.5</v>
      </c>
      <c r="G23" s="45">
        <v>17</v>
      </c>
      <c r="H23" s="81">
        <v>5.4181808730158698</v>
      </c>
      <c r="I23" s="187">
        <f t="shared" si="0"/>
        <v>1.2989197558898748E-2</v>
      </c>
      <c r="J23" s="187">
        <f t="shared" si="1"/>
        <v>-1.6057028652458439E-2</v>
      </c>
      <c r="K23" s="187">
        <f t="shared" si="2"/>
        <v>-2.2596064208380867E-2</v>
      </c>
      <c r="L23" s="187">
        <f t="shared" si="3"/>
        <v>-4.8709444963095823E-2</v>
      </c>
      <c r="M23" s="187">
        <f t="shared" si="4"/>
        <v>-0.22869064344533552</v>
      </c>
      <c r="N23" s="187">
        <f t="shared" si="5"/>
        <v>-8.4650220592102088E-2</v>
      </c>
    </row>
    <row r="24" spans="1:14">
      <c r="A24" s="38">
        <v>39142</v>
      </c>
      <c r="B24" s="81">
        <v>42.5</v>
      </c>
      <c r="C24" s="46">
        <v>58.5</v>
      </c>
      <c r="D24" s="44">
        <v>50</v>
      </c>
      <c r="E24" s="44">
        <v>42</v>
      </c>
      <c r="F24" s="44">
        <v>32.5</v>
      </c>
      <c r="G24" s="45">
        <v>23.5</v>
      </c>
      <c r="H24" s="81">
        <v>5.4494094094488199</v>
      </c>
      <c r="I24" s="187">
        <f t="shared" si="0"/>
        <v>1.3543244124814578E-2</v>
      </c>
      <c r="J24" s="187">
        <f t="shared" si="1"/>
        <v>-1.4529448928731483E-2</v>
      </c>
      <c r="K24" s="187">
        <f t="shared" si="2"/>
        <v>-2.1369127412306371E-2</v>
      </c>
      <c r="L24" s="187">
        <f t="shared" si="3"/>
        <v>-2.7019972348798212E-2</v>
      </c>
      <c r="M24" s="187">
        <f t="shared" si="4"/>
        <v>-0.29229863671712919</v>
      </c>
      <c r="N24" s="187">
        <f t="shared" si="5"/>
        <v>-8.5602646539850835E-2</v>
      </c>
    </row>
    <row r="25" spans="1:14">
      <c r="A25" s="38">
        <v>39173</v>
      </c>
      <c r="B25" s="81">
        <v>42.5</v>
      </c>
      <c r="C25" s="46">
        <v>59</v>
      </c>
      <c r="D25" s="44">
        <v>53</v>
      </c>
      <c r="E25" s="44">
        <v>45</v>
      </c>
      <c r="F25" s="44">
        <v>33</v>
      </c>
      <c r="G25" s="45">
        <v>24.5</v>
      </c>
      <c r="H25" s="81">
        <v>5.5647250000000001</v>
      </c>
      <c r="I25" s="187">
        <f t="shared" si="0"/>
        <v>1.8398986468479223E-2</v>
      </c>
      <c r="J25" s="187">
        <f t="shared" si="1"/>
        <v>-1.3635785315150169E-2</v>
      </c>
      <c r="K25" s="187">
        <f t="shared" si="2"/>
        <v>-2.5846244025319969E-2</v>
      </c>
      <c r="L25" s="187">
        <f t="shared" si="3"/>
        <v>-2.4819536992983244E-2</v>
      </c>
      <c r="M25" s="187">
        <f t="shared" si="4"/>
        <v>-0.29644511000739915</v>
      </c>
      <c r="N25" s="187">
        <f t="shared" si="5"/>
        <v>-8.5602646539850835E-2</v>
      </c>
    </row>
    <row r="26" spans="1:14">
      <c r="A26" s="38">
        <v>39203</v>
      </c>
      <c r="B26" s="81">
        <v>43</v>
      </c>
      <c r="C26" s="46">
        <v>66</v>
      </c>
      <c r="D26" s="44">
        <v>57</v>
      </c>
      <c r="E26" s="44">
        <v>48</v>
      </c>
      <c r="F26" s="44">
        <v>36.5</v>
      </c>
      <c r="G26" s="45">
        <v>26.5</v>
      </c>
      <c r="H26" s="81">
        <v>5.5004090625000002</v>
      </c>
      <c r="I26" s="187">
        <f t="shared" si="0"/>
        <v>2.3487596011748973E-2</v>
      </c>
      <c r="J26" s="187">
        <f t="shared" si="1"/>
        <v>-1.4320854743888273E-2</v>
      </c>
      <c r="K26" s="187">
        <f t="shared" si="2"/>
        <v>-2.282406252662043E-2</v>
      </c>
      <c r="L26" s="187">
        <f t="shared" si="3"/>
        <v>-2.6680627299689105E-2</v>
      </c>
      <c r="M26" s="187">
        <f t="shared" si="4"/>
        <v>-0.31446445370388687</v>
      </c>
      <c r="N26" s="187">
        <f t="shared" si="5"/>
        <v>-8.6070488130378472E-2</v>
      </c>
    </row>
    <row r="27" spans="1:14">
      <c r="A27" s="38">
        <v>39234</v>
      </c>
      <c r="B27" s="81">
        <v>46</v>
      </c>
      <c r="C27" s="46">
        <v>66</v>
      </c>
      <c r="D27" s="44">
        <v>58</v>
      </c>
      <c r="E27" s="44">
        <v>48.5</v>
      </c>
      <c r="F27" s="44">
        <v>36.5</v>
      </c>
      <c r="G27" s="45">
        <v>27</v>
      </c>
      <c r="H27" s="81">
        <v>5.4754480000000001</v>
      </c>
      <c r="I27" s="187">
        <f t="shared" si="0"/>
        <v>1.9316801171443698E-2</v>
      </c>
      <c r="J27" s="187">
        <f t="shared" si="1"/>
        <v>-1.4906601050248491E-2</v>
      </c>
      <c r="K27" s="187">
        <f t="shared" si="2"/>
        <v>-2.3687628112915974E-2</v>
      </c>
      <c r="L27" s="187">
        <f t="shared" si="3"/>
        <v>-2.5122949548676402E-2</v>
      </c>
      <c r="M27" s="187">
        <f t="shared" si="4"/>
        <v>-0.3191125534330701</v>
      </c>
      <c r="N27" s="187">
        <f t="shared" si="5"/>
        <v>-8.876813936219978E-2</v>
      </c>
    </row>
    <row r="28" spans="1:14">
      <c r="A28" s="38">
        <v>39264</v>
      </c>
      <c r="B28" s="81">
        <v>47.5</v>
      </c>
      <c r="C28" s="46">
        <v>75</v>
      </c>
      <c r="D28" s="44">
        <v>68</v>
      </c>
      <c r="E28" s="44">
        <v>52.5</v>
      </c>
      <c r="F28" s="44">
        <v>40</v>
      </c>
      <c r="G28" s="45">
        <v>30</v>
      </c>
      <c r="H28" s="81">
        <v>6.2221000000000002</v>
      </c>
      <c r="I28" s="187">
        <f t="shared" si="0"/>
        <v>2.9898166177959266E-2</v>
      </c>
      <c r="J28" s="187">
        <f t="shared" si="1"/>
        <v>-2.1557877964877386E-2</v>
      </c>
      <c r="K28" s="187">
        <f t="shared" si="2"/>
        <v>-2.2661142956970151E-2</v>
      </c>
      <c r="L28" s="187">
        <f t="shared" si="3"/>
        <v>-2.3973506037648407E-2</v>
      </c>
      <c r="M28" s="187">
        <f t="shared" si="4"/>
        <v>-0.31461798226265836</v>
      </c>
      <c r="N28" s="187">
        <f t="shared" si="5"/>
        <v>-9.0051671944259809E-2</v>
      </c>
    </row>
    <row r="29" spans="1:14">
      <c r="A29" s="38">
        <v>39295</v>
      </c>
      <c r="B29" s="81">
        <v>49.5</v>
      </c>
      <c r="C29" s="46">
        <v>81</v>
      </c>
      <c r="D29" s="44">
        <v>74</v>
      </c>
      <c r="E29" s="44">
        <v>65</v>
      </c>
      <c r="F29" s="44">
        <v>53</v>
      </c>
      <c r="G29" s="45">
        <v>31</v>
      </c>
      <c r="H29" s="81">
        <v>6.4745855118110196</v>
      </c>
      <c r="I29" s="187">
        <f t="shared" si="0"/>
        <v>3.3507701969127099E-2</v>
      </c>
      <c r="J29" s="187">
        <f t="shared" si="1"/>
        <v>-1.0806485275711051E-2</v>
      </c>
      <c r="K29" s="187">
        <f t="shared" si="2"/>
        <v>-1.7007946361959608E-2</v>
      </c>
      <c r="L29" s="187">
        <f t="shared" si="3"/>
        <v>-4.4692059088914632E-2</v>
      </c>
      <c r="M29" s="187">
        <f t="shared" si="4"/>
        <v>-0.31322052251368476</v>
      </c>
      <c r="N29" s="187">
        <f t="shared" si="5"/>
        <v>-9.170139028562177E-2</v>
      </c>
    </row>
    <row r="30" spans="1:14">
      <c r="A30" s="38">
        <v>39326</v>
      </c>
      <c r="B30" s="81">
        <v>50</v>
      </c>
      <c r="C30" s="46">
        <v>90</v>
      </c>
      <c r="D30" s="44">
        <v>79</v>
      </c>
      <c r="E30" s="44">
        <v>70</v>
      </c>
      <c r="F30" s="44">
        <v>54</v>
      </c>
      <c r="G30" s="45">
        <v>37</v>
      </c>
      <c r="H30" s="81">
        <v>6.4304006201550399</v>
      </c>
      <c r="I30" s="187">
        <f t="shared" si="0"/>
        <v>3.8118737253239623E-2</v>
      </c>
      <c r="J30" s="187">
        <f t="shared" si="1"/>
        <v>-1.0079384201471879E-2</v>
      </c>
      <c r="K30" s="187">
        <f t="shared" si="2"/>
        <v>-2.162593295709038E-2</v>
      </c>
      <c r="L30" s="187">
        <f t="shared" si="3"/>
        <v>-3.1505511160004156E-2</v>
      </c>
      <c r="M30" s="187">
        <f t="shared" si="4"/>
        <v>-0.34997621429805997</v>
      </c>
      <c r="N30" s="187">
        <f t="shared" si="5"/>
        <v>-9.210340371976182E-2</v>
      </c>
    </row>
    <row r="31" spans="1:14">
      <c r="A31" s="38">
        <v>39356</v>
      </c>
      <c r="B31" s="81">
        <v>53</v>
      </c>
      <c r="C31" s="46">
        <v>100</v>
      </c>
      <c r="D31" s="44">
        <v>85</v>
      </c>
      <c r="E31" s="44">
        <v>73</v>
      </c>
      <c r="F31" s="44">
        <v>60</v>
      </c>
      <c r="G31" s="45">
        <v>37.5</v>
      </c>
      <c r="H31" s="81">
        <v>5.9971518461538498</v>
      </c>
      <c r="I31" s="187">
        <f t="shared" si="0"/>
        <v>3.9363278578182885E-2</v>
      </c>
      <c r="J31" s="187">
        <f t="shared" si="1"/>
        <v>-1.2682651278493782E-2</v>
      </c>
      <c r="K31" s="187">
        <f t="shared" si="2"/>
        <v>-1.6342906577190876E-2</v>
      </c>
      <c r="L31" s="187">
        <f t="shared" si="3"/>
        <v>-3.9166969103811296E-2</v>
      </c>
      <c r="M31" s="187">
        <f t="shared" si="4"/>
        <v>-0.36661125375161252</v>
      </c>
      <c r="N31" s="187">
        <f t="shared" si="5"/>
        <v>-9.4434160044720855E-2</v>
      </c>
    </row>
    <row r="32" spans="1:14">
      <c r="A32" s="38">
        <v>39387</v>
      </c>
      <c r="B32" s="81">
        <v>54</v>
      </c>
      <c r="C32" s="46">
        <v>106</v>
      </c>
      <c r="D32" s="44">
        <v>92</v>
      </c>
      <c r="E32" s="44">
        <v>75</v>
      </c>
      <c r="F32" s="44">
        <v>61</v>
      </c>
      <c r="G32" s="45">
        <v>47</v>
      </c>
      <c r="H32" s="81">
        <v>5.9303377099236601</v>
      </c>
      <c r="I32" s="187">
        <f t="shared" si="0"/>
        <v>4.4400377540397162E-2</v>
      </c>
      <c r="J32" s="187">
        <f t="shared" si="1"/>
        <v>-1.7025038626060827E-2</v>
      </c>
      <c r="K32" s="187">
        <f t="shared" si="2"/>
        <v>-1.7217854113583262E-2</v>
      </c>
      <c r="L32" s="187">
        <f t="shared" si="3"/>
        <v>-2.1727188538604392E-2</v>
      </c>
      <c r="M32" s="187">
        <f t="shared" si="4"/>
        <v>-0.41401328818501454</v>
      </c>
      <c r="N32" s="187">
        <f t="shared" si="5"/>
        <v>-9.5181845365206963E-2</v>
      </c>
    </row>
    <row r="33" spans="1:14">
      <c r="A33" s="38">
        <v>39417</v>
      </c>
      <c r="B33" s="81">
        <v>55</v>
      </c>
      <c r="C33" s="46">
        <v>101</v>
      </c>
      <c r="D33" s="44">
        <v>88.5</v>
      </c>
      <c r="E33" s="44">
        <v>72</v>
      </c>
      <c r="F33" s="44">
        <v>61</v>
      </c>
      <c r="G33" s="45">
        <v>44.5</v>
      </c>
      <c r="H33" s="81">
        <v>5.9275596992481203</v>
      </c>
      <c r="I33" s="187">
        <f t="shared" si="0"/>
        <v>3.9639113898451074E-2</v>
      </c>
      <c r="J33" s="187">
        <f t="shared" si="1"/>
        <v>-1.7194702749819036E-2</v>
      </c>
      <c r="K33" s="187">
        <f t="shared" si="2"/>
        <v>-1.381602123689534E-2</v>
      </c>
      <c r="L33" s="187">
        <f t="shared" si="3"/>
        <v>-2.6282056250093055E-2</v>
      </c>
      <c r="M33" s="187">
        <f t="shared" si="4"/>
        <v>-0.40317531573852605</v>
      </c>
      <c r="N33" s="187">
        <f t="shared" si="5"/>
        <v>-9.5915810911934823E-2</v>
      </c>
    </row>
    <row r="34" spans="1:14">
      <c r="A34" s="38">
        <v>39448</v>
      </c>
      <c r="B34" s="81">
        <v>55</v>
      </c>
      <c r="C34" s="46">
        <v>96</v>
      </c>
      <c r="D34" s="44">
        <v>83</v>
      </c>
      <c r="E34" s="44">
        <v>69</v>
      </c>
      <c r="F34" s="44">
        <v>54</v>
      </c>
      <c r="G34" s="45">
        <v>39</v>
      </c>
      <c r="H34" s="81">
        <v>5.8050551449275396</v>
      </c>
      <c r="I34" s="187">
        <f t="shared" si="0"/>
        <v>3.4292285213677248E-2</v>
      </c>
      <c r="J34" s="187">
        <f t="shared" si="1"/>
        <v>-1.5394508599944878E-2</v>
      </c>
      <c r="K34" s="187">
        <f t="shared" si="2"/>
        <v>-2.0426871502748748E-2</v>
      </c>
      <c r="L34" s="187">
        <f t="shared" si="3"/>
        <v>-2.7118533369552333E-2</v>
      </c>
      <c r="M34" s="187">
        <f t="shared" si="4"/>
        <v>-0.38096650629361156</v>
      </c>
      <c r="N34" s="187">
        <f t="shared" si="5"/>
        <v>-9.5915810911934823E-2</v>
      </c>
    </row>
    <row r="35" spans="1:14">
      <c r="A35" s="38">
        <v>39479</v>
      </c>
      <c r="B35" s="81">
        <v>55</v>
      </c>
      <c r="C35" s="46">
        <v>94</v>
      </c>
      <c r="D35" s="44">
        <v>81.5</v>
      </c>
      <c r="E35" s="44">
        <v>68.5</v>
      </c>
      <c r="F35" s="44">
        <v>54</v>
      </c>
      <c r="G35" s="45">
        <v>40</v>
      </c>
      <c r="H35" s="81">
        <v>7.7576856617647101</v>
      </c>
      <c r="I35" s="187">
        <f t="shared" si="0"/>
        <v>3.2772486251195519E-2</v>
      </c>
      <c r="J35" s="187">
        <f t="shared" si="1"/>
        <v>-1.4480772914886447E-2</v>
      </c>
      <c r="K35" s="187">
        <f t="shared" si="2"/>
        <v>-1.9820808225325431E-2</v>
      </c>
      <c r="L35" s="187">
        <f t="shared" si="3"/>
        <v>-2.5008716037528179E-2</v>
      </c>
      <c r="M35" s="187">
        <f t="shared" si="4"/>
        <v>-0.32803908077287053</v>
      </c>
      <c r="N35" s="187">
        <f t="shared" si="5"/>
        <v>-9.5915810911934823E-2</v>
      </c>
    </row>
    <row r="36" spans="1:14">
      <c r="A36" s="38">
        <v>39508</v>
      </c>
      <c r="B36" s="81">
        <v>55</v>
      </c>
      <c r="C36" s="46">
        <v>94</v>
      </c>
      <c r="D36" s="44">
        <v>82</v>
      </c>
      <c r="E36" s="44">
        <v>69</v>
      </c>
      <c r="F36" s="44">
        <v>56.5</v>
      </c>
      <c r="G36" s="45">
        <v>43</v>
      </c>
      <c r="H36" s="81">
        <v>8.3742906666666705</v>
      </c>
      <c r="I36" s="187">
        <f t="shared" si="0"/>
        <v>3.3282171835981852E-2</v>
      </c>
      <c r="J36" s="187">
        <f t="shared" si="1"/>
        <v>-1.4384395222249482E-2</v>
      </c>
      <c r="K36" s="187">
        <f t="shared" si="2"/>
        <v>-1.6655488870405345E-2</v>
      </c>
      <c r="L36" s="187">
        <f t="shared" si="3"/>
        <v>-2.2753376871569406E-2</v>
      </c>
      <c r="M36" s="187">
        <f t="shared" si="4"/>
        <v>-0.32720674761735946</v>
      </c>
      <c r="N36" s="187">
        <f t="shared" si="5"/>
        <v>-9.5915810911934823E-2</v>
      </c>
    </row>
    <row r="37" spans="1:14">
      <c r="A37" s="38">
        <v>39539</v>
      </c>
      <c r="B37" s="81">
        <v>55</v>
      </c>
      <c r="C37" s="46">
        <v>95</v>
      </c>
      <c r="D37" s="44">
        <v>83</v>
      </c>
      <c r="E37" s="44">
        <v>70</v>
      </c>
      <c r="F37" s="44">
        <v>57</v>
      </c>
      <c r="G37" s="45">
        <v>43.5</v>
      </c>
      <c r="H37" s="81">
        <v>8.5001150735294093</v>
      </c>
      <c r="I37" s="187">
        <f t="shared" si="0"/>
        <v>3.4292285213677248E-2</v>
      </c>
      <c r="J37" s="187">
        <f t="shared" si="1"/>
        <v>-1.4195447145603239E-2</v>
      </c>
      <c r="K37" s="187">
        <f t="shared" si="2"/>
        <v>-1.7120331184567402E-2</v>
      </c>
      <c r="L37" s="187">
        <f t="shared" ref="L37:L68" si="6">(LN(G37/F37))/12</f>
        <v>-2.252419414499264E-2</v>
      </c>
      <c r="M37" s="187">
        <f t="shared" si="4"/>
        <v>-0.32653624732554459</v>
      </c>
      <c r="N37" s="187">
        <f t="shared" si="5"/>
        <v>-9.5915810911934823E-2</v>
      </c>
    </row>
    <row r="38" spans="1:14">
      <c r="A38" s="38">
        <v>39569</v>
      </c>
      <c r="B38" s="81">
        <v>55</v>
      </c>
      <c r="C38" s="46">
        <v>98</v>
      </c>
      <c r="D38" s="44">
        <v>88</v>
      </c>
      <c r="E38" s="44">
        <v>76.5</v>
      </c>
      <c r="F38" s="44">
        <v>58</v>
      </c>
      <c r="G38" s="45">
        <v>44</v>
      </c>
      <c r="H38" s="81">
        <v>8.1032246715328498</v>
      </c>
      <c r="I38" s="187">
        <f t="shared" si="0"/>
        <v>3.9166969103811303E-2</v>
      </c>
      <c r="J38" s="187">
        <f t="shared" si="1"/>
        <v>-1.1670506137143032E-2</v>
      </c>
      <c r="K38" s="187">
        <f t="shared" si="2"/>
        <v>-2.3070644190505904E-2</v>
      </c>
      <c r="L38" s="187">
        <f t="shared" si="6"/>
        <v>-2.3021114719013188E-2</v>
      </c>
      <c r="M38" s="187">
        <f t="shared" si="4"/>
        <v>-0.33838550877340468</v>
      </c>
      <c r="N38" s="187">
        <f t="shared" si="5"/>
        <v>-9.5915810911934823E-2</v>
      </c>
    </row>
    <row r="39" spans="1:14">
      <c r="A39" s="38">
        <v>39600</v>
      </c>
      <c r="B39" s="81">
        <v>55</v>
      </c>
      <c r="C39" s="46">
        <v>98</v>
      </c>
      <c r="D39" s="44">
        <v>88</v>
      </c>
      <c r="E39" s="44">
        <v>76.5</v>
      </c>
      <c r="F39" s="44">
        <v>62</v>
      </c>
      <c r="G39" s="45">
        <v>47</v>
      </c>
      <c r="H39" s="81">
        <v>7.9804485401459804</v>
      </c>
      <c r="I39" s="187">
        <f t="shared" si="0"/>
        <v>3.9166969103811303E-2</v>
      </c>
      <c r="J39" s="187">
        <f t="shared" si="1"/>
        <v>-1.1670506137143032E-2</v>
      </c>
      <c r="K39" s="187">
        <f t="shared" si="2"/>
        <v>-1.7513029648949883E-2</v>
      </c>
      <c r="L39" s="187">
        <f t="shared" si="6"/>
        <v>-2.3082231944586081E-2</v>
      </c>
      <c r="M39" s="187">
        <f t="shared" si="4"/>
        <v>-0.35463059675792208</v>
      </c>
      <c r="N39" s="187">
        <f t="shared" si="5"/>
        <v>-9.5915810911934823E-2</v>
      </c>
    </row>
    <row r="40" spans="1:14">
      <c r="A40" s="38">
        <v>39630</v>
      </c>
      <c r="B40" s="81">
        <v>55</v>
      </c>
      <c r="C40" s="46">
        <v>98</v>
      </c>
      <c r="D40" s="44">
        <v>89</v>
      </c>
      <c r="E40" s="44">
        <v>77.5</v>
      </c>
      <c r="F40" s="44">
        <v>62</v>
      </c>
      <c r="G40" s="45">
        <v>48</v>
      </c>
      <c r="H40" s="81">
        <v>8.0906482608695605</v>
      </c>
      <c r="I40" s="187">
        <f t="shared" si="0"/>
        <v>4.0108598708305743E-2</v>
      </c>
      <c r="J40" s="187">
        <f t="shared" si="1"/>
        <v>-1.1529869447736542E-2</v>
      </c>
      <c r="K40" s="187">
        <f t="shared" si="2"/>
        <v>-1.8595295942850809E-2</v>
      </c>
      <c r="L40" s="187">
        <f t="shared" si="6"/>
        <v>-2.1327781178100053E-2</v>
      </c>
      <c r="M40" s="187">
        <f t="shared" si="4"/>
        <v>-0.35609843038287492</v>
      </c>
      <c r="N40" s="187">
        <f t="shared" si="5"/>
        <v>-9.5915810911934823E-2</v>
      </c>
    </row>
    <row r="41" spans="1:14">
      <c r="A41" s="38">
        <v>39661</v>
      </c>
      <c r="B41" s="81">
        <v>55</v>
      </c>
      <c r="C41" s="46">
        <v>96</v>
      </c>
      <c r="D41" s="44">
        <v>88</v>
      </c>
      <c r="E41" s="44">
        <v>77</v>
      </c>
      <c r="F41" s="44">
        <v>61</v>
      </c>
      <c r="G41" s="45">
        <v>45</v>
      </c>
      <c r="H41" s="81">
        <v>7.9727529197080296</v>
      </c>
      <c r="I41" s="187">
        <f t="shared" si="0"/>
        <v>3.9166969103811303E-2</v>
      </c>
      <c r="J41" s="187">
        <f t="shared" si="1"/>
        <v>-1.1127616052043552E-2</v>
      </c>
      <c r="K41" s="187">
        <f t="shared" si="2"/>
        <v>-1.9410963140031046E-2</v>
      </c>
      <c r="L41" s="187">
        <f t="shared" si="6"/>
        <v>-2.5350947866915954E-2</v>
      </c>
      <c r="M41" s="187">
        <f t="shared" si="4"/>
        <v>-0.34612652927132709</v>
      </c>
      <c r="N41" s="187">
        <f t="shared" si="5"/>
        <v>-9.5915810911934823E-2</v>
      </c>
    </row>
    <row r="42" spans="1:14">
      <c r="A42" s="38">
        <v>39692</v>
      </c>
      <c r="B42" s="81">
        <v>54</v>
      </c>
      <c r="C42" s="46">
        <v>87</v>
      </c>
      <c r="D42" s="44">
        <v>80</v>
      </c>
      <c r="E42" s="44">
        <v>68</v>
      </c>
      <c r="F42" s="44">
        <v>53</v>
      </c>
      <c r="G42" s="45">
        <v>37</v>
      </c>
      <c r="H42" s="81">
        <v>6.75828043478261</v>
      </c>
      <c r="I42" s="187">
        <f t="shared" si="0"/>
        <v>3.275354900913393E-2</v>
      </c>
      <c r="J42" s="187">
        <f t="shared" si="1"/>
        <v>-1.3543244124814578E-2</v>
      </c>
      <c r="K42" s="187">
        <f t="shared" si="2"/>
        <v>-2.0767982635332072E-2</v>
      </c>
      <c r="L42" s="187">
        <f t="shared" si="6"/>
        <v>-2.9947833408991455E-2</v>
      </c>
      <c r="M42" s="187">
        <f t="shared" si="4"/>
        <v>-0.34002988570013193</v>
      </c>
      <c r="N42" s="187">
        <f t="shared" si="5"/>
        <v>-9.5181845365206963E-2</v>
      </c>
    </row>
    <row r="43" spans="1:14">
      <c r="A43" s="38">
        <v>39722</v>
      </c>
      <c r="B43" s="81">
        <v>50</v>
      </c>
      <c r="C43" s="46">
        <v>46</v>
      </c>
      <c r="D43" s="44">
        <v>36</v>
      </c>
      <c r="E43" s="44">
        <v>28</v>
      </c>
      <c r="F43" s="44">
        <v>21</v>
      </c>
      <c r="G43" s="45">
        <v>12.5</v>
      </c>
      <c r="H43" s="81">
        <v>2.46697163120567</v>
      </c>
      <c r="I43" s="187">
        <f t="shared" si="0"/>
        <v>-2.7375338914336342E-2</v>
      </c>
      <c r="J43" s="187">
        <f t="shared" si="1"/>
        <v>-2.0942869023408837E-2</v>
      </c>
      <c r="K43" s="187">
        <f t="shared" si="2"/>
        <v>-2.3973506037648407E-2</v>
      </c>
      <c r="L43" s="187">
        <f t="shared" si="6"/>
        <v>-4.3232816117930624E-2</v>
      </c>
      <c r="M43" s="187">
        <f t="shared" si="4"/>
        <v>-0.32454746122715178</v>
      </c>
      <c r="N43" s="187">
        <f t="shared" si="5"/>
        <v>-9.210340371976182E-2</v>
      </c>
    </row>
    <row r="44" spans="1:14">
      <c r="A44" s="38">
        <v>39753</v>
      </c>
      <c r="B44" s="81">
        <v>47</v>
      </c>
      <c r="C44" s="46">
        <v>36</v>
      </c>
      <c r="D44" s="44">
        <v>26</v>
      </c>
      <c r="E44" s="44">
        <v>20</v>
      </c>
      <c r="F44" s="44">
        <v>12</v>
      </c>
      <c r="G44" s="45">
        <v>9</v>
      </c>
      <c r="H44" s="81">
        <v>3.3911634482758601</v>
      </c>
      <c r="I44" s="187">
        <f t="shared" si="0"/>
        <v>-4.9337588640714712E-2</v>
      </c>
      <c r="J44" s="187">
        <f t="shared" si="1"/>
        <v>-2.1863688705624249E-2</v>
      </c>
      <c r="K44" s="187">
        <f t="shared" si="2"/>
        <v>-4.2568801980499227E-2</v>
      </c>
      <c r="L44" s="187">
        <f t="shared" si="6"/>
        <v>-2.3973506037648407E-2</v>
      </c>
      <c r="M44" s="187">
        <f t="shared" si="4"/>
        <v>-0.1952103029484325</v>
      </c>
      <c r="N44" s="187">
        <f t="shared" si="5"/>
        <v>-8.9628387571038332E-2</v>
      </c>
    </row>
    <row r="45" spans="1:14">
      <c r="A45" s="38">
        <v>39783</v>
      </c>
      <c r="B45" s="81">
        <v>46.5</v>
      </c>
      <c r="C45" s="46">
        <v>36</v>
      </c>
      <c r="D45" s="44">
        <v>26</v>
      </c>
      <c r="E45" s="44">
        <v>20</v>
      </c>
      <c r="F45" s="44">
        <v>12.5</v>
      </c>
      <c r="G45" s="45">
        <v>9</v>
      </c>
      <c r="H45" s="81">
        <v>3.3595266442953</v>
      </c>
      <c r="I45" s="187">
        <f t="shared" si="0"/>
        <v>-4.8446314547652386E-2</v>
      </c>
      <c r="J45" s="187">
        <f t="shared" si="1"/>
        <v>-2.1863688705624249E-2</v>
      </c>
      <c r="K45" s="187">
        <f t="shared" si="2"/>
        <v>-3.9166969103811296E-2</v>
      </c>
      <c r="L45" s="187">
        <f t="shared" si="6"/>
        <v>-2.7375338914336342E-2</v>
      </c>
      <c r="M45" s="187">
        <f t="shared" si="4"/>
        <v>-0.19708489859191955</v>
      </c>
      <c r="N45" s="187">
        <f t="shared" si="5"/>
        <v>-8.9200576006368409E-2</v>
      </c>
    </row>
    <row r="46" spans="1:14">
      <c r="A46" s="38">
        <v>39814</v>
      </c>
      <c r="B46" s="81">
        <v>41</v>
      </c>
      <c r="C46" s="46">
        <v>36</v>
      </c>
      <c r="D46" s="44">
        <v>29</v>
      </c>
      <c r="E46" s="44">
        <v>21</v>
      </c>
      <c r="F46" s="44">
        <v>14</v>
      </c>
      <c r="G46" s="45">
        <v>8.5</v>
      </c>
      <c r="H46" s="81">
        <v>3.36698046357616</v>
      </c>
      <c r="I46" s="187">
        <f t="shared" si="0"/>
        <v>-2.8856353059819484E-2</v>
      </c>
      <c r="J46" s="187">
        <f t="shared" si="1"/>
        <v>-2.6897782688587585E-2</v>
      </c>
      <c r="K46" s="187">
        <f t="shared" si="2"/>
        <v>-3.3788759009013701E-2</v>
      </c>
      <c r="L46" s="187">
        <f t="shared" si="6"/>
        <v>-4.1582597176582324E-2</v>
      </c>
      <c r="M46" s="187">
        <f t="shared" si="4"/>
        <v>-0.18520996513156993</v>
      </c>
      <c r="N46" s="187">
        <f t="shared" si="5"/>
        <v>-8.4165366170808303E-2</v>
      </c>
    </row>
    <row r="47" spans="1:14">
      <c r="A47" s="38">
        <v>39845</v>
      </c>
      <c r="B47" s="81">
        <v>38</v>
      </c>
      <c r="C47" s="46">
        <v>36</v>
      </c>
      <c r="D47" s="44">
        <v>29</v>
      </c>
      <c r="E47" s="44">
        <v>21</v>
      </c>
      <c r="F47" s="44">
        <v>15</v>
      </c>
      <c r="G47" s="45">
        <v>8.5</v>
      </c>
      <c r="H47" s="81">
        <v>3.7510342105263201</v>
      </c>
      <c r="I47" s="187">
        <f t="shared" si="0"/>
        <v>-2.252419414499264E-2</v>
      </c>
      <c r="J47" s="187">
        <f t="shared" si="1"/>
        <v>-2.6897782688587585E-2</v>
      </c>
      <c r="K47" s="187">
        <f t="shared" si="2"/>
        <v>-2.8039353051767742E-2</v>
      </c>
      <c r="L47" s="187">
        <f t="shared" si="6"/>
        <v>-4.7332003133828272E-2</v>
      </c>
      <c r="M47" s="187">
        <f t="shared" si="4"/>
        <v>-0.16360691441263842</v>
      </c>
      <c r="N47" s="187">
        <f t="shared" si="5"/>
        <v>-8.1125929891691428E-2</v>
      </c>
    </row>
    <row r="48" spans="1:14">
      <c r="A48" s="38">
        <v>39873</v>
      </c>
      <c r="B48" s="81">
        <v>38</v>
      </c>
      <c r="C48" s="46">
        <v>35</v>
      </c>
      <c r="D48" s="44">
        <v>29</v>
      </c>
      <c r="E48" s="44">
        <v>21</v>
      </c>
      <c r="F48" s="44">
        <v>16</v>
      </c>
      <c r="G48" s="45">
        <v>10</v>
      </c>
      <c r="H48" s="81">
        <v>4.19533551948052</v>
      </c>
      <c r="I48" s="187">
        <f t="shared" si="0"/>
        <v>-2.252419414499264E-2</v>
      </c>
      <c r="J48" s="187">
        <f t="shared" si="1"/>
        <v>-2.6897782688587585E-2</v>
      </c>
      <c r="K48" s="187">
        <f t="shared" si="2"/>
        <v>-2.2661142956970151E-2</v>
      </c>
      <c r="L48" s="187">
        <f t="shared" si="6"/>
        <v>-3.9166969103811296E-2</v>
      </c>
      <c r="M48" s="187">
        <f t="shared" si="4"/>
        <v>-0.17372235509346506</v>
      </c>
      <c r="N48" s="187">
        <f t="shared" si="5"/>
        <v>-8.1125929891691428E-2</v>
      </c>
    </row>
    <row r="49" spans="1:14">
      <c r="A49" s="38">
        <v>39904</v>
      </c>
      <c r="B49" s="81">
        <v>36.5</v>
      </c>
      <c r="C49" s="46">
        <v>35</v>
      </c>
      <c r="D49" s="44">
        <v>29.5</v>
      </c>
      <c r="E49" s="44">
        <v>22</v>
      </c>
      <c r="F49" s="44">
        <v>16.5</v>
      </c>
      <c r="G49" s="45">
        <v>10</v>
      </c>
      <c r="H49" s="81">
        <v>3.4439321428571401</v>
      </c>
      <c r="I49" s="187">
        <f t="shared" si="0"/>
        <v>-1.7743499770222639E-2</v>
      </c>
      <c r="J49" s="187">
        <f t="shared" si="1"/>
        <v>-2.4445650832288193E-2</v>
      </c>
      <c r="K49" s="187">
        <f t="shared" si="2"/>
        <v>-2.3973506037648407E-2</v>
      </c>
      <c r="L49" s="187">
        <f t="shared" si="6"/>
        <v>-4.1731273992707436E-2</v>
      </c>
      <c r="M49" s="187">
        <f t="shared" si="4"/>
        <v>-0.21319424192516429</v>
      </c>
      <c r="N49" s="187">
        <f t="shared" si="5"/>
        <v>-7.9514973926173821E-2</v>
      </c>
    </row>
    <row r="50" spans="1:14">
      <c r="A50" s="38">
        <v>39934</v>
      </c>
      <c r="B50" s="81">
        <v>36</v>
      </c>
      <c r="C50" s="46">
        <v>38</v>
      </c>
      <c r="D50" s="44">
        <v>31</v>
      </c>
      <c r="E50" s="44">
        <v>24</v>
      </c>
      <c r="F50" s="44">
        <v>18.5</v>
      </c>
      <c r="G50" s="45">
        <v>11</v>
      </c>
      <c r="H50" s="81">
        <v>3.0768661874999998</v>
      </c>
      <c r="I50" s="187">
        <f t="shared" si="0"/>
        <v>-1.2460977830913642E-2</v>
      </c>
      <c r="J50" s="187">
        <f t="shared" si="1"/>
        <v>-2.1327781178100053E-2</v>
      </c>
      <c r="K50" s="187">
        <f t="shared" si="2"/>
        <v>-2.1690258188638869E-2</v>
      </c>
      <c r="L50" s="187">
        <f t="shared" si="6"/>
        <v>-4.3322954940492375E-2</v>
      </c>
      <c r="M50" s="187">
        <f t="shared" si="4"/>
        <v>-0.25479673307587913</v>
      </c>
      <c r="N50" s="187">
        <f t="shared" si="5"/>
        <v>-7.8963241040880386E-2</v>
      </c>
    </row>
    <row r="51" spans="1:14">
      <c r="A51" s="38">
        <v>39965</v>
      </c>
      <c r="B51" s="81">
        <v>34</v>
      </c>
      <c r="C51" s="46">
        <v>41</v>
      </c>
      <c r="D51" s="44">
        <v>35.5</v>
      </c>
      <c r="E51" s="44">
        <v>26.5</v>
      </c>
      <c r="F51" s="44">
        <v>20</v>
      </c>
      <c r="G51" s="45">
        <v>12</v>
      </c>
      <c r="H51" s="81">
        <v>3.2652457500000001</v>
      </c>
      <c r="I51" s="187">
        <f t="shared" si="0"/>
        <v>3.5976809887673985E-3</v>
      </c>
      <c r="J51" s="187">
        <f t="shared" si="1"/>
        <v>-2.4365663624099466E-2</v>
      </c>
      <c r="K51" s="187">
        <f t="shared" si="2"/>
        <v>-2.3451038286515454E-2</v>
      </c>
      <c r="L51" s="187">
        <f t="shared" si="6"/>
        <v>-4.2568801980499227E-2</v>
      </c>
      <c r="M51" s="187">
        <f t="shared" si="4"/>
        <v>-0.26031432437964497</v>
      </c>
      <c r="N51" s="187">
        <f t="shared" si="5"/>
        <v>-7.6676904487282441E-2</v>
      </c>
    </row>
    <row r="52" spans="1:14">
      <c r="A52" s="38">
        <v>39995</v>
      </c>
      <c r="B52" s="81">
        <v>33</v>
      </c>
      <c r="C52" s="46">
        <v>41.5</v>
      </c>
      <c r="D52" s="44">
        <v>35.5</v>
      </c>
      <c r="E52" s="44">
        <v>26.5</v>
      </c>
      <c r="F52" s="44">
        <v>19.5</v>
      </c>
      <c r="G52" s="45">
        <v>12</v>
      </c>
      <c r="H52" s="81">
        <v>3.27010666666667</v>
      </c>
      <c r="I52" s="187">
        <f t="shared" si="0"/>
        <v>6.0854279179074844E-3</v>
      </c>
      <c r="J52" s="187">
        <f t="shared" si="1"/>
        <v>-2.4365663624099466E-2</v>
      </c>
      <c r="K52" s="187">
        <f t="shared" si="2"/>
        <v>-2.5560855618539626E-2</v>
      </c>
      <c r="L52" s="187">
        <f t="shared" si="6"/>
        <v>-4.0458984648475062E-2</v>
      </c>
      <c r="M52" s="187">
        <f t="shared" si="4"/>
        <v>-0.2600168091270223</v>
      </c>
      <c r="N52" s="187">
        <f t="shared" si="5"/>
        <v>-7.5482785961295193E-2</v>
      </c>
    </row>
    <row r="53" spans="1:14">
      <c r="A53" s="38">
        <v>40026</v>
      </c>
      <c r="B53" s="81">
        <v>33</v>
      </c>
      <c r="C53" s="46">
        <v>41.5</v>
      </c>
      <c r="D53" s="44">
        <v>35.5</v>
      </c>
      <c r="E53" s="44">
        <v>27</v>
      </c>
      <c r="F53" s="44">
        <v>19.5</v>
      </c>
      <c r="G53" s="45">
        <v>12</v>
      </c>
      <c r="H53" s="81">
        <v>3.3911204907975501</v>
      </c>
      <c r="I53" s="187">
        <f t="shared" si="0"/>
        <v>6.0854279179074844E-3</v>
      </c>
      <c r="J53" s="187">
        <f t="shared" si="1"/>
        <v>-2.2807985873086755E-2</v>
      </c>
      <c r="K53" s="187">
        <f t="shared" si="2"/>
        <v>-2.7118533369552333E-2</v>
      </c>
      <c r="L53" s="187">
        <f t="shared" si="6"/>
        <v>-4.0458984648475062E-2</v>
      </c>
      <c r="M53" s="187">
        <f t="shared" si="4"/>
        <v>-0.25274925094984169</v>
      </c>
      <c r="N53" s="187">
        <f t="shared" si="5"/>
        <v>-7.5482785961295193E-2</v>
      </c>
    </row>
    <row r="54" spans="1:14">
      <c r="A54" s="38">
        <v>40057</v>
      </c>
      <c r="B54" s="81">
        <v>33</v>
      </c>
      <c r="C54" s="46">
        <v>40.5</v>
      </c>
      <c r="D54" s="44">
        <v>34.5</v>
      </c>
      <c r="E54" s="44">
        <v>26</v>
      </c>
      <c r="F54" s="44">
        <v>19</v>
      </c>
      <c r="G54" s="45">
        <v>11</v>
      </c>
      <c r="H54" s="81">
        <v>3.6418078443113799</v>
      </c>
      <c r="I54" s="187">
        <f t="shared" si="0"/>
        <v>3.7043135475694831E-3</v>
      </c>
      <c r="J54" s="187">
        <f t="shared" si="1"/>
        <v>-2.3571898834652664E-2</v>
      </c>
      <c r="K54" s="187">
        <f t="shared" si="2"/>
        <v>-2.6138129904586804E-2</v>
      </c>
      <c r="L54" s="187">
        <f t="shared" si="6"/>
        <v>-4.5545308864005825E-2</v>
      </c>
      <c r="M54" s="187">
        <f t="shared" si="4"/>
        <v>-0.22108301078392664</v>
      </c>
      <c r="N54" s="187">
        <f t="shared" si="5"/>
        <v>-7.5482785961295193E-2</v>
      </c>
    </row>
    <row r="55" spans="1:14">
      <c r="A55" s="38">
        <v>40087</v>
      </c>
      <c r="B55" s="81">
        <v>33</v>
      </c>
      <c r="C55" s="46">
        <v>40</v>
      </c>
      <c r="D55" s="44">
        <v>32</v>
      </c>
      <c r="E55" s="44">
        <v>26</v>
      </c>
      <c r="F55" s="44">
        <v>19</v>
      </c>
      <c r="G55" s="45">
        <v>11</v>
      </c>
      <c r="H55" s="81">
        <v>3.83341745454545</v>
      </c>
      <c r="I55" s="187">
        <f t="shared" si="0"/>
        <v>-2.5643048888961384E-3</v>
      </c>
      <c r="J55" s="187">
        <f t="shared" si="1"/>
        <v>-1.730328039818704E-2</v>
      </c>
      <c r="K55" s="187">
        <f t="shared" si="2"/>
        <v>-2.6138129904586804E-2</v>
      </c>
      <c r="L55" s="187">
        <f t="shared" si="6"/>
        <v>-4.5545308864005825E-2</v>
      </c>
      <c r="M55" s="187">
        <f t="shared" si="4"/>
        <v>-0.21082771633480521</v>
      </c>
      <c r="N55" s="187">
        <f t="shared" si="5"/>
        <v>-7.5482785961295193E-2</v>
      </c>
    </row>
    <row r="56" spans="1:14">
      <c r="A56" s="38">
        <v>40118</v>
      </c>
      <c r="B56" s="81">
        <v>33.75</v>
      </c>
      <c r="C56" s="46">
        <v>40</v>
      </c>
      <c r="D56" s="44">
        <v>33</v>
      </c>
      <c r="E56" s="44">
        <v>26</v>
      </c>
      <c r="F56" s="44">
        <v>19</v>
      </c>
      <c r="G56" s="45">
        <v>11</v>
      </c>
      <c r="H56" s="81">
        <v>4.0207450887574003</v>
      </c>
      <c r="I56" s="187">
        <f t="shared" si="0"/>
        <v>-1.8727379876715524E-3</v>
      </c>
      <c r="J56" s="187">
        <f t="shared" si="1"/>
        <v>-1.9867585287083187E-2</v>
      </c>
      <c r="K56" s="187">
        <f t="shared" si="2"/>
        <v>-2.6138129904586804E-2</v>
      </c>
      <c r="L56" s="187">
        <f t="shared" si="6"/>
        <v>-4.5545308864005825E-2</v>
      </c>
      <c r="M56" s="187">
        <f t="shared" si="4"/>
        <v>-0.20128560837594983</v>
      </c>
      <c r="N56" s="187">
        <f t="shared" si="5"/>
        <v>-7.6381700195377544E-2</v>
      </c>
    </row>
    <row r="57" spans="1:14">
      <c r="A57" s="38">
        <v>40148</v>
      </c>
      <c r="B57" s="81">
        <v>33.75</v>
      </c>
      <c r="C57" s="46">
        <v>41</v>
      </c>
      <c r="D57" s="44">
        <v>36</v>
      </c>
      <c r="E57" s="44">
        <v>27.5</v>
      </c>
      <c r="F57" s="44">
        <v>21.5</v>
      </c>
      <c r="G57" s="45">
        <v>11</v>
      </c>
      <c r="H57" s="81">
        <v>4.14356541176471</v>
      </c>
      <c r="I57" s="187">
        <f t="shared" si="0"/>
        <v>5.3782100947975973E-3</v>
      </c>
      <c r="J57" s="187">
        <f t="shared" si="1"/>
        <v>-2.2444411148632038E-2</v>
      </c>
      <c r="K57" s="187">
        <f t="shared" si="2"/>
        <v>-2.0511089128242371E-2</v>
      </c>
      <c r="L57" s="187">
        <f t="shared" si="6"/>
        <v>-5.5846471861270543E-2</v>
      </c>
      <c r="M57" s="187">
        <f t="shared" si="4"/>
        <v>-0.19526772900380154</v>
      </c>
      <c r="N57" s="187">
        <f t="shared" si="5"/>
        <v>-7.6381700195377544E-2</v>
      </c>
    </row>
    <row r="58" spans="1:14">
      <c r="A58" s="38">
        <v>40179</v>
      </c>
      <c r="B58" s="81">
        <v>33.75</v>
      </c>
      <c r="C58" s="46">
        <v>41</v>
      </c>
      <c r="D58" s="44">
        <v>36.25</v>
      </c>
      <c r="E58" s="44">
        <v>28.25</v>
      </c>
      <c r="F58" s="44">
        <v>21.5</v>
      </c>
      <c r="G58" s="45">
        <v>13</v>
      </c>
      <c r="H58" s="81">
        <v>4.6525738095238101</v>
      </c>
      <c r="I58" s="187">
        <f t="shared" si="0"/>
        <v>5.9549136651787541E-3</v>
      </c>
      <c r="J58" s="187">
        <f t="shared" si="1"/>
        <v>-2.0778826975686154E-2</v>
      </c>
      <c r="K58" s="187">
        <f t="shared" si="2"/>
        <v>-2.2753376871569406E-2</v>
      </c>
      <c r="L58" s="187">
        <f t="shared" si="6"/>
        <v>-4.1925298139340039E-2</v>
      </c>
      <c r="M58" s="187">
        <f t="shared" si="4"/>
        <v>-0.20550575671330568</v>
      </c>
      <c r="N58" s="187">
        <f t="shared" si="5"/>
        <v>-7.6381700195377544E-2</v>
      </c>
    </row>
    <row r="59" spans="1:14">
      <c r="A59" s="38">
        <v>40210</v>
      </c>
      <c r="B59" s="81">
        <v>34</v>
      </c>
      <c r="C59" s="46">
        <v>42</v>
      </c>
      <c r="D59" s="44">
        <v>36.25</v>
      </c>
      <c r="E59" s="44">
        <v>30</v>
      </c>
      <c r="F59" s="44">
        <v>21.5</v>
      </c>
      <c r="G59" s="45">
        <v>13</v>
      </c>
      <c r="H59" s="81">
        <v>4.9040642857142904</v>
      </c>
      <c r="I59" s="187">
        <f t="shared" si="0"/>
        <v>5.3399047237101989E-3</v>
      </c>
      <c r="J59" s="187">
        <f t="shared" si="1"/>
        <v>-1.5770166636544035E-2</v>
      </c>
      <c r="K59" s="187">
        <f t="shared" si="2"/>
        <v>-2.7762037210711521E-2</v>
      </c>
      <c r="L59" s="187">
        <f t="shared" si="6"/>
        <v>-4.1925298139340039E-2</v>
      </c>
      <c r="M59" s="187">
        <f t="shared" si="4"/>
        <v>-0.19497701001622109</v>
      </c>
      <c r="N59" s="187">
        <f t="shared" si="5"/>
        <v>-7.6676904487282441E-2</v>
      </c>
    </row>
    <row r="60" spans="1:14">
      <c r="A60" s="38">
        <v>40238</v>
      </c>
      <c r="B60" s="81">
        <v>34</v>
      </c>
      <c r="C60" s="46">
        <v>43</v>
      </c>
      <c r="D60" s="44">
        <v>37.5</v>
      </c>
      <c r="E60" s="44">
        <v>31.5</v>
      </c>
      <c r="F60" s="44">
        <v>21.5</v>
      </c>
      <c r="G60" s="45">
        <v>13</v>
      </c>
      <c r="H60" s="81">
        <v>5.14887946745562</v>
      </c>
      <c r="I60" s="187">
        <f t="shared" si="0"/>
        <v>8.1650340300169853E-3</v>
      </c>
      <c r="J60" s="187">
        <f t="shared" si="1"/>
        <v>-1.4529448928731483E-2</v>
      </c>
      <c r="K60" s="187">
        <f t="shared" si="2"/>
        <v>-3.1827884224830856E-2</v>
      </c>
      <c r="L60" s="187">
        <f t="shared" si="6"/>
        <v>-4.1925298139340039E-2</v>
      </c>
      <c r="M60" s="187">
        <f t="shared" si="4"/>
        <v>-0.18523404911889937</v>
      </c>
      <c r="N60" s="187">
        <f t="shared" si="5"/>
        <v>-7.6676904487282441E-2</v>
      </c>
    </row>
    <row r="61" spans="1:14">
      <c r="A61" s="38">
        <v>40269</v>
      </c>
      <c r="B61" s="81">
        <v>34.25</v>
      </c>
      <c r="C61" s="46">
        <v>44.5</v>
      </c>
      <c r="D61" s="44">
        <v>39.5</v>
      </c>
      <c r="E61" s="44">
        <v>34</v>
      </c>
      <c r="F61" s="44">
        <v>25</v>
      </c>
      <c r="G61" s="45">
        <v>15</v>
      </c>
      <c r="H61" s="81">
        <v>5.4201187272727296</v>
      </c>
      <c r="I61" s="187">
        <f t="shared" si="0"/>
        <v>1.1884508933236818E-2</v>
      </c>
      <c r="J61" s="187">
        <f t="shared" si="1"/>
        <v>-1.2495012274242897E-2</v>
      </c>
      <c r="K61" s="187">
        <f t="shared" si="2"/>
        <v>-2.5623724978996714E-2</v>
      </c>
      <c r="L61" s="187">
        <f t="shared" si="6"/>
        <v>-4.2568801980499227E-2</v>
      </c>
      <c r="M61" s="187">
        <f t="shared" si="4"/>
        <v>-0.20358649609794047</v>
      </c>
      <c r="N61" s="187">
        <f t="shared" si="5"/>
        <v>-7.6969946090965358E-2</v>
      </c>
    </row>
    <row r="62" spans="1:14">
      <c r="A62" s="38">
        <v>40299</v>
      </c>
      <c r="B62" s="81">
        <v>34.25</v>
      </c>
      <c r="C62" s="46">
        <v>45</v>
      </c>
      <c r="D62" s="44">
        <v>41</v>
      </c>
      <c r="E62" s="44">
        <v>34</v>
      </c>
      <c r="F62" s="44">
        <v>25</v>
      </c>
      <c r="G62" s="45">
        <v>15</v>
      </c>
      <c r="H62" s="81">
        <v>4.6588202424242402</v>
      </c>
      <c r="I62" s="187">
        <f t="shared" si="0"/>
        <v>1.49904584996728E-2</v>
      </c>
      <c r="J62" s="187">
        <f t="shared" si="1"/>
        <v>-1.5600961840678872E-2</v>
      </c>
      <c r="K62" s="187">
        <f t="shared" si="2"/>
        <v>-2.5623724978996714E-2</v>
      </c>
      <c r="L62" s="187">
        <f t="shared" si="6"/>
        <v>-4.2568801980499227E-2</v>
      </c>
      <c r="M62" s="187">
        <f t="shared" si="4"/>
        <v>-0.23385759037570927</v>
      </c>
      <c r="N62" s="187">
        <f t="shared" si="5"/>
        <v>-7.6969946090965358E-2</v>
      </c>
    </row>
    <row r="63" spans="1:14">
      <c r="A63" s="38">
        <v>40330</v>
      </c>
      <c r="B63" s="81">
        <v>34.25</v>
      </c>
      <c r="C63" s="46">
        <v>44.5</v>
      </c>
      <c r="D63" s="44">
        <v>40.25</v>
      </c>
      <c r="E63" s="44">
        <v>33.5</v>
      </c>
      <c r="F63" s="44">
        <v>24.5</v>
      </c>
      <c r="G63" s="45">
        <v>14</v>
      </c>
      <c r="H63" s="81">
        <v>4.5329061818181797</v>
      </c>
      <c r="I63" s="187">
        <f t="shared" si="0"/>
        <v>1.3451953263028173E-2</v>
      </c>
      <c r="J63" s="187">
        <f t="shared" si="1"/>
        <v>-1.5297047086129301E-2</v>
      </c>
      <c r="K63" s="187">
        <f t="shared" si="2"/>
        <v>-2.6072693440028286E-2</v>
      </c>
      <c r="L63" s="187">
        <f t="shared" si="6"/>
        <v>-4.6634648994618562E-2</v>
      </c>
      <c r="M63" s="187">
        <f t="shared" si="4"/>
        <v>-0.22553881091594188</v>
      </c>
      <c r="N63" s="187">
        <f t="shared" si="5"/>
        <v>-7.6969946090965358E-2</v>
      </c>
    </row>
    <row r="64" spans="1:14">
      <c r="A64" s="38">
        <v>40360</v>
      </c>
      <c r="B64" s="81">
        <v>34.5</v>
      </c>
      <c r="C64" s="46">
        <v>43</v>
      </c>
      <c r="D64" s="44">
        <v>38</v>
      </c>
      <c r="E64" s="44">
        <v>31</v>
      </c>
      <c r="F64" s="44">
        <v>22.5</v>
      </c>
      <c r="G64" s="45">
        <v>12</v>
      </c>
      <c r="H64" s="81">
        <v>4.8326958641975297</v>
      </c>
      <c r="I64" s="187">
        <f t="shared" si="0"/>
        <v>8.052236307422642E-3</v>
      </c>
      <c r="J64" s="187">
        <f t="shared" si="1"/>
        <v>-1.696657960343663E-2</v>
      </c>
      <c r="K64" s="187">
        <f t="shared" si="2"/>
        <v>-2.6705991272897647E-2</v>
      </c>
      <c r="L64" s="187">
        <f t="shared" si="6"/>
        <v>-5.2384054951864517E-2</v>
      </c>
      <c r="M64" s="187">
        <f t="shared" si="4"/>
        <v>-0.1819004375787765</v>
      </c>
      <c r="N64" s="187">
        <f t="shared" si="5"/>
        <v>-7.7260856464128544E-2</v>
      </c>
    </row>
    <row r="65" spans="1:14">
      <c r="A65" s="38">
        <v>40391</v>
      </c>
      <c r="B65" s="81">
        <v>34.5</v>
      </c>
      <c r="C65" s="46">
        <v>45</v>
      </c>
      <c r="D65" s="44">
        <v>38.5</v>
      </c>
      <c r="E65" s="44">
        <v>31.5</v>
      </c>
      <c r="F65" s="44">
        <v>23</v>
      </c>
      <c r="G65" s="45">
        <v>14</v>
      </c>
      <c r="H65" s="81">
        <v>5.4167393788819904</v>
      </c>
      <c r="I65" s="187">
        <f t="shared" si="0"/>
        <v>9.1415764380353773E-3</v>
      </c>
      <c r="J65" s="187">
        <f t="shared" si="1"/>
        <v>-1.6722557955179258E-2</v>
      </c>
      <c r="K65" s="187">
        <f t="shared" si="2"/>
        <v>-2.620777749186981E-2</v>
      </c>
      <c r="L65" s="187">
        <f t="shared" si="6"/>
        <v>-4.1369740526157585E-2</v>
      </c>
      <c r="M65" s="187">
        <f t="shared" si="4"/>
        <v>-0.18991265716082439</v>
      </c>
      <c r="N65" s="187">
        <f t="shared" si="5"/>
        <v>-7.7260856464128544E-2</v>
      </c>
    </row>
    <row r="66" spans="1:14">
      <c r="A66" s="38">
        <v>40422</v>
      </c>
      <c r="B66" s="81">
        <v>34.5</v>
      </c>
      <c r="C66" s="46">
        <v>45</v>
      </c>
      <c r="D66" s="44">
        <v>40.5</v>
      </c>
      <c r="E66" s="44">
        <v>31.5</v>
      </c>
      <c r="F66" s="44">
        <v>24</v>
      </c>
      <c r="G66" s="45">
        <v>15</v>
      </c>
      <c r="H66" s="81">
        <v>5.2969513043478296</v>
      </c>
      <c r="I66" s="187">
        <f t="shared" si="0"/>
        <v>1.3361887506264956E-2</v>
      </c>
      <c r="J66" s="187">
        <f t="shared" si="1"/>
        <v>-2.0942869023408837E-2</v>
      </c>
      <c r="K66" s="187">
        <f t="shared" si="2"/>
        <v>-2.2661142956970151E-2</v>
      </c>
      <c r="L66" s="187">
        <f t="shared" si="6"/>
        <v>-3.9166969103811296E-2</v>
      </c>
      <c r="M66" s="187">
        <f t="shared" si="4"/>
        <v>-0.20818375432891947</v>
      </c>
      <c r="N66" s="187">
        <f t="shared" si="5"/>
        <v>-7.7260856464128544E-2</v>
      </c>
    </row>
    <row r="67" spans="1:14">
      <c r="A67" s="38">
        <v>40452</v>
      </c>
      <c r="B67" s="81">
        <v>34.5</v>
      </c>
      <c r="C67" s="46">
        <v>46</v>
      </c>
      <c r="D67" s="44">
        <v>39.5</v>
      </c>
      <c r="E67" s="44">
        <v>30</v>
      </c>
      <c r="F67" s="44">
        <v>24</v>
      </c>
      <c r="G67" s="45">
        <v>15</v>
      </c>
      <c r="H67" s="81">
        <v>5.3492995161290304</v>
      </c>
      <c r="I67" s="187">
        <f t="shared" si="0"/>
        <v>1.1278445655813507E-2</v>
      </c>
      <c r="J67" s="187">
        <f t="shared" si="1"/>
        <v>-2.2925274187076728E-2</v>
      </c>
      <c r="K67" s="187">
        <f t="shared" si="2"/>
        <v>-1.8595295942850809E-2</v>
      </c>
      <c r="L67" s="187">
        <f t="shared" si="6"/>
        <v>-3.9166969103811296E-2</v>
      </c>
      <c r="M67" s="187">
        <f t="shared" si="4"/>
        <v>-0.20621691606624953</v>
      </c>
      <c r="N67" s="187">
        <f t="shared" si="5"/>
        <v>-7.7260856464128544E-2</v>
      </c>
    </row>
    <row r="68" spans="1:14">
      <c r="A68" s="38">
        <v>40483</v>
      </c>
      <c r="B68" s="81">
        <v>34.5</v>
      </c>
      <c r="C68" s="46">
        <v>46</v>
      </c>
      <c r="D68" s="44">
        <v>39.5</v>
      </c>
      <c r="E68" s="44">
        <v>30</v>
      </c>
      <c r="F68" s="44">
        <v>23.5</v>
      </c>
      <c r="G68" s="45">
        <v>15</v>
      </c>
      <c r="H68" s="81">
        <v>5.7898300645161296</v>
      </c>
      <c r="I68" s="187">
        <f t="shared" si="0"/>
        <v>1.1278445655813507E-2</v>
      </c>
      <c r="J68" s="187">
        <f t="shared" si="1"/>
        <v>-2.2925274187076728E-2</v>
      </c>
      <c r="K68" s="187">
        <f t="shared" si="2"/>
        <v>-2.0349746709336841E-2</v>
      </c>
      <c r="L68" s="187">
        <f t="shared" si="6"/>
        <v>-3.7412518337325264E-2</v>
      </c>
      <c r="M68" s="187">
        <f t="shared" si="4"/>
        <v>-0.19038945195450468</v>
      </c>
      <c r="N68" s="187">
        <f t="shared" si="5"/>
        <v>-7.7260856464128544E-2</v>
      </c>
    </row>
    <row r="69" spans="1:14">
      <c r="A69" s="38">
        <v>40513</v>
      </c>
      <c r="B69" s="81">
        <v>34.5</v>
      </c>
      <c r="C69" s="46">
        <v>43</v>
      </c>
      <c r="D69" s="44">
        <v>36</v>
      </c>
      <c r="E69" s="44">
        <v>28</v>
      </c>
      <c r="F69" s="44">
        <v>23</v>
      </c>
      <c r="G69" s="45">
        <v>15</v>
      </c>
      <c r="H69" s="81">
        <v>5.8009920805369104</v>
      </c>
      <c r="I69" s="187">
        <f t="shared" ref="I69:I124" si="7">(LN(D69/B69))/12</f>
        <v>3.5466345348996588E-3</v>
      </c>
      <c r="J69" s="187">
        <f t="shared" ref="J69:J124" si="8">(LN(E69/D69))/12</f>
        <v>-2.0942869023408837E-2</v>
      </c>
      <c r="K69" s="187">
        <f t="shared" ref="K69:K124" si="9">(LN(F69/E69))/12</f>
        <v>-1.6392524520504523E-2</v>
      </c>
      <c r="L69" s="187">
        <f t="shared" ref="L69:L100" si="10">(LN(G69/F69))/12</f>
        <v>-3.5620334568911637E-2</v>
      </c>
      <c r="M69" s="187">
        <f t="shared" ref="M69:M124" si="11">(LN(H69/G69))/5</f>
        <v>-0.19000424996170157</v>
      </c>
      <c r="N69" s="187">
        <f t="shared" ref="N69:N124" si="12">(LN($P$3/B69))/25</f>
        <v>-7.7260856464128544E-2</v>
      </c>
    </row>
    <row r="70" spans="1:14">
      <c r="A70" s="38">
        <v>40544</v>
      </c>
      <c r="B70" s="81">
        <v>34.5</v>
      </c>
      <c r="C70" s="46">
        <v>43</v>
      </c>
      <c r="D70" s="44">
        <v>36</v>
      </c>
      <c r="E70" s="44">
        <v>29</v>
      </c>
      <c r="F70" s="44">
        <v>22.5</v>
      </c>
      <c r="G70" s="45">
        <v>17</v>
      </c>
      <c r="H70" s="81">
        <v>6.0628413422818799</v>
      </c>
      <c r="I70" s="187">
        <f t="shared" si="7"/>
        <v>3.5466345348996588E-3</v>
      </c>
      <c r="J70" s="187">
        <f t="shared" si="8"/>
        <v>-1.8018592372469663E-2</v>
      </c>
      <c r="K70" s="187">
        <f t="shared" si="9"/>
        <v>-2.1148376731341633E-2</v>
      </c>
      <c r="L70" s="187">
        <f t="shared" si="10"/>
        <v>-2.3358497096179865E-2</v>
      </c>
      <c r="M70" s="187">
        <f t="shared" si="11"/>
        <v>-0.20620695709921427</v>
      </c>
      <c r="N70" s="187">
        <f t="shared" si="12"/>
        <v>-7.7260856464128544E-2</v>
      </c>
    </row>
    <row r="71" spans="1:14">
      <c r="A71" s="38">
        <v>40575</v>
      </c>
      <c r="B71" s="81">
        <v>34.5</v>
      </c>
      <c r="C71" s="46">
        <v>43</v>
      </c>
      <c r="D71" s="44">
        <v>36</v>
      </c>
      <c r="E71" s="44">
        <v>29</v>
      </c>
      <c r="F71" s="44">
        <v>22.5</v>
      </c>
      <c r="G71" s="45">
        <v>17</v>
      </c>
      <c r="H71" s="81">
        <v>5.8733775503355696</v>
      </c>
      <c r="I71" s="187">
        <f t="shared" si="7"/>
        <v>3.5466345348996588E-3</v>
      </c>
      <c r="J71" s="187">
        <f t="shared" si="8"/>
        <v>-1.8018592372469663E-2</v>
      </c>
      <c r="K71" s="187">
        <f t="shared" si="9"/>
        <v>-2.1148376731341633E-2</v>
      </c>
      <c r="L71" s="187">
        <f t="shared" si="10"/>
        <v>-2.3358497096179865E-2</v>
      </c>
      <c r="M71" s="187">
        <f t="shared" si="11"/>
        <v>-0.2125566967621304</v>
      </c>
      <c r="N71" s="187">
        <f t="shared" si="12"/>
        <v>-7.7260856464128544E-2</v>
      </c>
    </row>
    <row r="72" spans="1:14">
      <c r="A72" s="38">
        <v>40603</v>
      </c>
      <c r="B72" s="81">
        <v>33.5</v>
      </c>
      <c r="C72" s="46">
        <v>41</v>
      </c>
      <c r="D72" s="44">
        <v>34</v>
      </c>
      <c r="E72" s="44">
        <v>28</v>
      </c>
      <c r="F72" s="44">
        <v>21</v>
      </c>
      <c r="G72" s="45">
        <v>16</v>
      </c>
      <c r="H72" s="81">
        <v>6.2550557142857102</v>
      </c>
      <c r="I72" s="187">
        <f t="shared" si="7"/>
        <v>1.2345904820950568E-3</v>
      </c>
      <c r="J72" s="187">
        <f t="shared" si="8"/>
        <v>-1.6179667870079791E-2</v>
      </c>
      <c r="K72" s="187">
        <f t="shared" si="9"/>
        <v>-2.3973506037648407E-2</v>
      </c>
      <c r="L72" s="187">
        <f t="shared" si="10"/>
        <v>-2.2661142956970151E-2</v>
      </c>
      <c r="M72" s="187">
        <f t="shared" si="11"/>
        <v>-0.18783973424011793</v>
      </c>
      <c r="N72" s="187">
        <f t="shared" si="12"/>
        <v>-7.6084301055876824E-2</v>
      </c>
    </row>
    <row r="73" spans="1:14">
      <c r="A73" s="38">
        <v>40634</v>
      </c>
      <c r="B73" s="81">
        <v>33.5</v>
      </c>
      <c r="C73" s="46">
        <v>41</v>
      </c>
      <c r="D73" s="44">
        <v>34</v>
      </c>
      <c r="E73" s="44">
        <v>28</v>
      </c>
      <c r="F73" s="44">
        <v>19</v>
      </c>
      <c r="G73" s="45">
        <v>16</v>
      </c>
      <c r="H73" s="81">
        <v>6.6042971428571402</v>
      </c>
      <c r="I73" s="187">
        <f t="shared" si="7"/>
        <v>1.2345904820950568E-3</v>
      </c>
      <c r="J73" s="187">
        <f t="shared" si="8"/>
        <v>-1.6179667870079791E-2</v>
      </c>
      <c r="K73" s="187">
        <f t="shared" si="9"/>
        <v>-3.2313794250730284E-2</v>
      </c>
      <c r="L73" s="187">
        <f t="shared" si="10"/>
        <v>-1.4320854743888273E-2</v>
      </c>
      <c r="M73" s="187">
        <f t="shared" si="11"/>
        <v>-0.17697364056368273</v>
      </c>
      <c r="N73" s="187">
        <f t="shared" si="12"/>
        <v>-7.6084301055876824E-2</v>
      </c>
    </row>
    <row r="74" spans="1:14">
      <c r="A74" s="38">
        <v>40664</v>
      </c>
      <c r="B74" s="81">
        <v>33.5</v>
      </c>
      <c r="C74" s="46">
        <v>39</v>
      </c>
      <c r="D74" s="44">
        <v>31.5</v>
      </c>
      <c r="E74" s="44">
        <v>26</v>
      </c>
      <c r="F74" s="44">
        <v>19</v>
      </c>
      <c r="G74" s="45">
        <v>16</v>
      </c>
      <c r="H74" s="81">
        <v>6.5414058156028396</v>
      </c>
      <c r="I74" s="187">
        <f t="shared" si="7"/>
        <v>-5.1298244166194428E-3</v>
      </c>
      <c r="J74" s="187">
        <f t="shared" si="8"/>
        <v>-1.5990917317508783E-2</v>
      </c>
      <c r="K74" s="187">
        <f t="shared" si="9"/>
        <v>-2.6138129904586804E-2</v>
      </c>
      <c r="L74" s="187">
        <f t="shared" si="10"/>
        <v>-1.4320854743888273E-2</v>
      </c>
      <c r="M74" s="187">
        <f t="shared" si="11"/>
        <v>-0.17888732467126389</v>
      </c>
      <c r="N74" s="187">
        <f t="shared" si="12"/>
        <v>-7.6084301055876824E-2</v>
      </c>
    </row>
    <row r="75" spans="1:14">
      <c r="A75" s="38">
        <v>40695</v>
      </c>
      <c r="B75" s="81">
        <v>33.5</v>
      </c>
      <c r="C75" s="46">
        <v>39</v>
      </c>
      <c r="D75" s="44">
        <v>33</v>
      </c>
      <c r="E75" s="44">
        <v>26</v>
      </c>
      <c r="F75" s="44">
        <v>19</v>
      </c>
      <c r="G75" s="45">
        <v>15</v>
      </c>
      <c r="H75" s="81">
        <v>6.3508794326241098</v>
      </c>
      <c r="I75" s="187">
        <f t="shared" si="7"/>
        <v>-1.2531564470450467E-3</v>
      </c>
      <c r="J75" s="187">
        <f t="shared" si="8"/>
        <v>-1.9867585287083187E-2</v>
      </c>
      <c r="K75" s="187">
        <f t="shared" si="9"/>
        <v>-2.6138129904586804E-2</v>
      </c>
      <c r="L75" s="187">
        <f t="shared" si="10"/>
        <v>-1.9699064838685866E-2</v>
      </c>
      <c r="M75" s="187">
        <f t="shared" si="11"/>
        <v>-0.17189138089205874</v>
      </c>
      <c r="N75" s="187">
        <f t="shared" si="12"/>
        <v>-7.6084301055876824E-2</v>
      </c>
    </row>
    <row r="76" spans="1:14">
      <c r="A76" s="38">
        <v>40725</v>
      </c>
      <c r="B76" s="81">
        <v>31.5</v>
      </c>
      <c r="C76" s="46">
        <v>38.5</v>
      </c>
      <c r="D76" s="44">
        <v>31</v>
      </c>
      <c r="E76" s="44">
        <v>23</v>
      </c>
      <c r="F76" s="44">
        <v>16</v>
      </c>
      <c r="G76" s="45">
        <v>12.5</v>
      </c>
      <c r="H76" s="81">
        <v>6.8482916546762604</v>
      </c>
      <c r="I76" s="187">
        <f t="shared" si="7"/>
        <v>-1.3333617788700992E-3</v>
      </c>
      <c r="J76" s="187">
        <f t="shared" si="8"/>
        <v>-2.4874415712999712E-2</v>
      </c>
      <c r="K76" s="187">
        <f t="shared" si="9"/>
        <v>-3.0242124474114038E-2</v>
      </c>
      <c r="L76" s="187">
        <f t="shared" si="10"/>
        <v>-2.0571673160960483E-2</v>
      </c>
      <c r="M76" s="187">
        <f t="shared" si="11"/>
        <v>-0.12034588332315295</v>
      </c>
      <c r="N76" s="187">
        <f t="shared" si="12"/>
        <v>-7.362198533589949E-2</v>
      </c>
    </row>
    <row r="77" spans="1:14">
      <c r="A77" s="38">
        <v>40756</v>
      </c>
      <c r="B77" s="81">
        <v>31.25</v>
      </c>
      <c r="C77" s="46">
        <v>36.5</v>
      </c>
      <c r="D77" s="44">
        <v>27.5</v>
      </c>
      <c r="E77" s="44">
        <v>21</v>
      </c>
      <c r="F77" s="44">
        <v>15</v>
      </c>
      <c r="G77" s="45">
        <v>12</v>
      </c>
      <c r="H77" s="81">
        <v>6.6371933333333297</v>
      </c>
      <c r="I77" s="187">
        <f t="shared" si="7"/>
        <v>-1.0652780959157074E-2</v>
      </c>
      <c r="J77" s="187">
        <f t="shared" si="8"/>
        <v>-2.2471963912425216E-2</v>
      </c>
      <c r="K77" s="187">
        <f t="shared" si="9"/>
        <v>-2.8039353051767742E-2</v>
      </c>
      <c r="L77" s="187">
        <f t="shared" si="10"/>
        <v>-1.8595295942850809E-2</v>
      </c>
      <c r="M77" s="187">
        <f t="shared" si="11"/>
        <v>-0.11844349328432657</v>
      </c>
      <c r="N77" s="187">
        <f t="shared" si="12"/>
        <v>-7.3303258549932415E-2</v>
      </c>
    </row>
    <row r="78" spans="1:14">
      <c r="A78" s="38">
        <v>40787</v>
      </c>
      <c r="B78" s="81">
        <v>30</v>
      </c>
      <c r="C78" s="46">
        <v>36.5</v>
      </c>
      <c r="D78" s="44">
        <v>27</v>
      </c>
      <c r="E78" s="44">
        <v>21</v>
      </c>
      <c r="F78" s="44">
        <v>14.5</v>
      </c>
      <c r="G78" s="45">
        <v>11</v>
      </c>
      <c r="H78" s="81">
        <v>6.4836625531914898</v>
      </c>
      <c r="I78" s="187">
        <f t="shared" si="7"/>
        <v>-8.780042971485524E-3</v>
      </c>
      <c r="J78" s="187">
        <f t="shared" si="8"/>
        <v>-2.0942869023408837E-2</v>
      </c>
      <c r="K78" s="187">
        <f t="shared" si="9"/>
        <v>-3.0864482358074524E-2</v>
      </c>
      <c r="L78" s="187">
        <f t="shared" si="10"/>
        <v>-2.3021114719013188E-2</v>
      </c>
      <c r="M78" s="187">
        <f t="shared" si="11"/>
        <v>-0.10572194265573731</v>
      </c>
      <c r="N78" s="187">
        <f t="shared" si="12"/>
        <v>-7.1670378769122203E-2</v>
      </c>
    </row>
    <row r="79" spans="1:14">
      <c r="A79" s="38">
        <v>40817</v>
      </c>
      <c r="B79" s="81">
        <v>29</v>
      </c>
      <c r="C79" s="46">
        <v>36.5</v>
      </c>
      <c r="D79" s="44">
        <v>28</v>
      </c>
      <c r="E79" s="44">
        <v>21</v>
      </c>
      <c r="F79" s="44">
        <v>14.5</v>
      </c>
      <c r="G79" s="45">
        <v>11</v>
      </c>
      <c r="H79" s="81">
        <v>6.40523834532374</v>
      </c>
      <c r="I79" s="187">
        <f t="shared" si="7"/>
        <v>-2.9242766509391719E-3</v>
      </c>
      <c r="J79" s="187">
        <f t="shared" si="8"/>
        <v>-2.3973506037648407E-2</v>
      </c>
      <c r="K79" s="187">
        <f t="shared" si="9"/>
        <v>-3.0864482358074524E-2</v>
      </c>
      <c r="L79" s="187">
        <f t="shared" si="10"/>
        <v>-2.3021114719013188E-2</v>
      </c>
      <c r="M79" s="187">
        <f t="shared" si="11"/>
        <v>-0.10815582515147555</v>
      </c>
      <c r="N79" s="187">
        <f t="shared" si="12"/>
        <v>-7.0314316702094939E-2</v>
      </c>
    </row>
    <row r="80" spans="1:14">
      <c r="A80" s="38">
        <v>40848</v>
      </c>
      <c r="B80" s="81">
        <v>29</v>
      </c>
      <c r="C80" s="46">
        <v>35.5</v>
      </c>
      <c r="D80" s="44">
        <v>27</v>
      </c>
      <c r="E80" s="44">
        <v>20</v>
      </c>
      <c r="F80" s="44">
        <v>13</v>
      </c>
      <c r="G80" s="45">
        <v>10</v>
      </c>
      <c r="H80" s="81">
        <v>6.3876601908396902</v>
      </c>
      <c r="I80" s="187">
        <f t="shared" si="7"/>
        <v>-5.9549136651787481E-3</v>
      </c>
      <c r="J80" s="187">
        <f t="shared" si="8"/>
        <v>-2.5008716037528179E-2</v>
      </c>
      <c r="K80" s="187">
        <f t="shared" si="9"/>
        <v>-3.5898576341037852E-2</v>
      </c>
      <c r="L80" s="187">
        <f t="shared" si="10"/>
        <v>-2.1863688705624249E-2</v>
      </c>
      <c r="M80" s="187">
        <f t="shared" si="11"/>
        <v>-8.9643411795591293E-2</v>
      </c>
      <c r="N80" s="187">
        <f t="shared" si="12"/>
        <v>-7.0314316702094939E-2</v>
      </c>
    </row>
    <row r="81" spans="1:14">
      <c r="A81" s="38">
        <v>40878</v>
      </c>
      <c r="B81" s="81">
        <v>29</v>
      </c>
      <c r="C81" s="46">
        <v>34.5</v>
      </c>
      <c r="D81" s="44">
        <v>26.5</v>
      </c>
      <c r="E81" s="44">
        <v>20</v>
      </c>
      <c r="F81" s="44">
        <v>13</v>
      </c>
      <c r="G81" s="45">
        <v>9.5</v>
      </c>
      <c r="H81" s="81">
        <v>6.3215675555555597</v>
      </c>
      <c r="I81" s="187">
        <f t="shared" si="7"/>
        <v>-7.5125914161914545E-3</v>
      </c>
      <c r="J81" s="187">
        <f t="shared" si="8"/>
        <v>-2.3451038286515454E-2</v>
      </c>
      <c r="K81" s="187">
        <f t="shared" si="9"/>
        <v>-3.5898576341037852E-2</v>
      </c>
      <c r="L81" s="187">
        <f t="shared" si="10"/>
        <v>-2.6138129904586804E-2</v>
      </c>
      <c r="M81" s="187">
        <f t="shared" si="11"/>
        <v>-8.1464918051996502E-2</v>
      </c>
      <c r="N81" s="187">
        <f t="shared" si="12"/>
        <v>-7.0314316702094939E-2</v>
      </c>
    </row>
    <row r="82" spans="1:14">
      <c r="A82" s="38">
        <v>40909</v>
      </c>
      <c r="B82" s="81">
        <v>28.5</v>
      </c>
      <c r="C82" s="46">
        <v>34.5</v>
      </c>
      <c r="D82" s="44">
        <v>27.5</v>
      </c>
      <c r="E82" s="44">
        <v>21.5</v>
      </c>
      <c r="F82" s="44">
        <v>14</v>
      </c>
      <c r="G82" s="45">
        <v>9.5</v>
      </c>
      <c r="H82" s="81">
        <v>6.1173638686131397</v>
      </c>
      <c r="I82" s="187">
        <f t="shared" si="7"/>
        <v>-2.9765068835066028E-3</v>
      </c>
      <c r="J82" s="187">
        <f t="shared" si="8"/>
        <v>-2.0511089128242371E-2</v>
      </c>
      <c r="K82" s="187">
        <f t="shared" si="9"/>
        <v>-3.5749633793196532E-2</v>
      </c>
      <c r="L82" s="187">
        <f t="shared" si="10"/>
        <v>-3.2313794250730284E-2</v>
      </c>
      <c r="M82" s="187">
        <f t="shared" si="11"/>
        <v>-8.803210706005081E-2</v>
      </c>
      <c r="N82" s="187">
        <f t="shared" si="12"/>
        <v>-6.9618646993620178E-2</v>
      </c>
    </row>
    <row r="83" spans="1:14">
      <c r="A83" s="38">
        <v>40940</v>
      </c>
      <c r="B83" s="81">
        <v>27.5</v>
      </c>
      <c r="C83" s="46">
        <v>32</v>
      </c>
      <c r="D83" s="44">
        <v>25</v>
      </c>
      <c r="E83" s="44">
        <v>18</v>
      </c>
      <c r="F83" s="44">
        <v>13</v>
      </c>
      <c r="G83" s="45">
        <v>8.5</v>
      </c>
      <c r="H83" s="81">
        <v>5.9300976277372301</v>
      </c>
      <c r="I83" s="187">
        <f t="shared" si="7"/>
        <v>-7.9425149836937405E-3</v>
      </c>
      <c r="J83" s="187">
        <f t="shared" si="8"/>
        <v>-2.7375338914336342E-2</v>
      </c>
      <c r="K83" s="187">
        <f t="shared" si="9"/>
        <v>-2.7118533369552333E-2</v>
      </c>
      <c r="L83" s="187">
        <f t="shared" si="10"/>
        <v>-3.5406932830438831E-2</v>
      </c>
      <c r="M83" s="187">
        <f t="shared" si="11"/>
        <v>-7.2005097452012043E-2</v>
      </c>
      <c r="N83" s="187">
        <f t="shared" si="12"/>
        <v>-6.818992368953701E-2</v>
      </c>
    </row>
    <row r="84" spans="1:14">
      <c r="A84" s="38">
        <v>40969</v>
      </c>
      <c r="B84" s="81">
        <v>27.5</v>
      </c>
      <c r="C84" s="46">
        <v>30</v>
      </c>
      <c r="D84" s="44">
        <v>24</v>
      </c>
      <c r="E84" s="44">
        <v>18</v>
      </c>
      <c r="F84" s="44">
        <v>12</v>
      </c>
      <c r="G84" s="45">
        <v>8.5</v>
      </c>
      <c r="H84" s="81">
        <v>5.7877312230215798</v>
      </c>
      <c r="I84" s="187">
        <f t="shared" si="7"/>
        <v>-1.1344347860381672E-2</v>
      </c>
      <c r="J84" s="187">
        <f t="shared" si="8"/>
        <v>-2.3973506037648407E-2</v>
      </c>
      <c r="K84" s="187">
        <f t="shared" si="9"/>
        <v>-3.3788759009013701E-2</v>
      </c>
      <c r="L84" s="187">
        <f t="shared" si="10"/>
        <v>-2.8736707190977456E-2</v>
      </c>
      <c r="M84" s="187">
        <f t="shared" si="11"/>
        <v>-7.6865158548005241E-2</v>
      </c>
      <c r="N84" s="187">
        <f t="shared" si="12"/>
        <v>-6.818992368953701E-2</v>
      </c>
    </row>
    <row r="85" spans="1:14">
      <c r="A85" s="38">
        <v>41000</v>
      </c>
      <c r="B85" s="81">
        <v>27.5</v>
      </c>
      <c r="C85" s="46">
        <v>31</v>
      </c>
      <c r="D85" s="44">
        <v>22</v>
      </c>
      <c r="E85" s="44">
        <v>18</v>
      </c>
      <c r="F85" s="44">
        <v>12</v>
      </c>
      <c r="G85" s="45">
        <v>8.5</v>
      </c>
      <c r="H85" s="81">
        <v>6.0792583211678801</v>
      </c>
      <c r="I85" s="187">
        <f t="shared" si="7"/>
        <v>-1.8595295942850809E-2</v>
      </c>
      <c r="J85" s="187">
        <f t="shared" si="8"/>
        <v>-1.6722557955179258E-2</v>
      </c>
      <c r="K85" s="187">
        <f t="shared" si="9"/>
        <v>-3.3788759009013701E-2</v>
      </c>
      <c r="L85" s="187">
        <f t="shared" si="10"/>
        <v>-2.8736707190977456E-2</v>
      </c>
      <c r="M85" s="187">
        <f t="shared" si="11"/>
        <v>-6.7036692321838273E-2</v>
      </c>
      <c r="N85" s="187">
        <f t="shared" si="12"/>
        <v>-6.818992368953701E-2</v>
      </c>
    </row>
    <row r="86" spans="1:14">
      <c r="A86" s="38">
        <v>41030</v>
      </c>
      <c r="B86" s="81">
        <v>27.5</v>
      </c>
      <c r="C86" s="46">
        <v>31</v>
      </c>
      <c r="D86" s="44">
        <v>23.5</v>
      </c>
      <c r="E86" s="44">
        <v>18</v>
      </c>
      <c r="F86" s="44">
        <v>12</v>
      </c>
      <c r="G86" s="45">
        <v>8.5</v>
      </c>
      <c r="H86" s="81">
        <v>5.3476902222222202</v>
      </c>
      <c r="I86" s="187">
        <f t="shared" si="7"/>
        <v>-1.3098798626867698E-2</v>
      </c>
      <c r="J86" s="187">
        <f t="shared" si="8"/>
        <v>-2.2219055271162382E-2</v>
      </c>
      <c r="K86" s="187">
        <f t="shared" si="9"/>
        <v>-3.3788759009013701E-2</v>
      </c>
      <c r="L86" s="187">
        <f t="shared" si="10"/>
        <v>-2.8736707190977456E-2</v>
      </c>
      <c r="M86" s="187">
        <f t="shared" si="11"/>
        <v>-9.2680285995290754E-2</v>
      </c>
      <c r="N86" s="187">
        <f t="shared" si="12"/>
        <v>-6.818992368953701E-2</v>
      </c>
    </row>
    <row r="87" spans="1:14">
      <c r="A87" s="38">
        <v>41061</v>
      </c>
      <c r="B87" s="81">
        <v>27.25</v>
      </c>
      <c r="C87" s="46">
        <v>31</v>
      </c>
      <c r="D87" s="44">
        <v>23.5</v>
      </c>
      <c r="E87" s="44">
        <v>17</v>
      </c>
      <c r="F87" s="44">
        <v>12</v>
      </c>
      <c r="G87" s="45">
        <v>8.5</v>
      </c>
      <c r="H87" s="81">
        <v>4.6310321691176499</v>
      </c>
      <c r="I87" s="187">
        <f t="shared" si="7"/>
        <v>-1.2337758329928313E-2</v>
      </c>
      <c r="J87" s="187">
        <f t="shared" si="8"/>
        <v>-2.6982256424491428E-2</v>
      </c>
      <c r="K87" s="187">
        <f t="shared" si="9"/>
        <v>-2.9025557855684642E-2</v>
      </c>
      <c r="L87" s="187">
        <f t="shared" si="10"/>
        <v>-2.8736707190977456E-2</v>
      </c>
      <c r="M87" s="187">
        <f t="shared" si="11"/>
        <v>-0.12145727790970522</v>
      </c>
      <c r="N87" s="187">
        <f t="shared" si="12"/>
        <v>-6.7824624347006104E-2</v>
      </c>
    </row>
    <row r="88" spans="1:14">
      <c r="A88" s="38">
        <v>41091</v>
      </c>
      <c r="B88" s="81">
        <v>27.25</v>
      </c>
      <c r="C88" s="46">
        <v>31</v>
      </c>
      <c r="D88" s="44">
        <v>23.5</v>
      </c>
      <c r="E88" s="44">
        <v>16</v>
      </c>
      <c r="F88" s="44">
        <v>11.5</v>
      </c>
      <c r="G88" s="45">
        <v>8.5</v>
      </c>
      <c r="H88" s="81">
        <v>5.0478355882352899</v>
      </c>
      <c r="I88" s="187">
        <f t="shared" si="7"/>
        <v>-1.2337758329928313E-2</v>
      </c>
      <c r="J88" s="187">
        <f t="shared" si="8"/>
        <v>-3.2034308242527669E-2</v>
      </c>
      <c r="K88" s="187">
        <f t="shared" si="9"/>
        <v>-2.7520140572548073E-2</v>
      </c>
      <c r="L88" s="187">
        <f t="shared" si="10"/>
        <v>-2.5190072656077808E-2</v>
      </c>
      <c r="M88" s="187">
        <f t="shared" si="11"/>
        <v>-0.10422132169434764</v>
      </c>
      <c r="N88" s="187">
        <f t="shared" si="12"/>
        <v>-6.7824624347006104E-2</v>
      </c>
    </row>
    <row r="89" spans="1:14">
      <c r="A89" s="38">
        <v>41122</v>
      </c>
      <c r="B89" s="81">
        <v>26.5</v>
      </c>
      <c r="C89" s="46">
        <v>30</v>
      </c>
      <c r="D89" s="44">
        <v>21</v>
      </c>
      <c r="E89" s="44">
        <v>16</v>
      </c>
      <c r="F89" s="44">
        <v>11</v>
      </c>
      <c r="G89" s="45">
        <v>8</v>
      </c>
      <c r="H89" s="81">
        <v>5.1800483823529397</v>
      </c>
      <c r="I89" s="187">
        <f t="shared" si="7"/>
        <v>-1.9385191272396123E-2</v>
      </c>
      <c r="J89" s="187">
        <f t="shared" si="8"/>
        <v>-2.2661142956970151E-2</v>
      </c>
      <c r="K89" s="187">
        <f t="shared" si="9"/>
        <v>-3.1224454120117557E-2</v>
      </c>
      <c r="L89" s="187">
        <f t="shared" si="10"/>
        <v>-2.6537810926544548E-2</v>
      </c>
      <c r="M89" s="187">
        <f t="shared" si="11"/>
        <v>-8.6925429045897715E-2</v>
      </c>
      <c r="N89" s="187">
        <f t="shared" si="12"/>
        <v>-6.6708272822323042E-2</v>
      </c>
    </row>
    <row r="90" spans="1:14">
      <c r="A90" s="38">
        <v>41153</v>
      </c>
      <c r="B90" s="81">
        <v>26.25</v>
      </c>
      <c r="C90" s="46">
        <v>29</v>
      </c>
      <c r="D90" s="44">
        <v>20</v>
      </c>
      <c r="E90" s="44">
        <v>14.5</v>
      </c>
      <c r="F90" s="44">
        <v>9.5</v>
      </c>
      <c r="G90" s="45">
        <v>7</v>
      </c>
      <c r="H90" s="81">
        <v>4.8603187050359704</v>
      </c>
      <c r="I90" s="187">
        <f t="shared" si="7"/>
        <v>-2.2661142956970151E-2</v>
      </c>
      <c r="J90" s="187">
        <f t="shared" si="8"/>
        <v>-2.6798635343955195E-2</v>
      </c>
      <c r="K90" s="187">
        <f t="shared" si="9"/>
        <v>-3.5238070901669465E-2</v>
      </c>
      <c r="L90" s="187">
        <f t="shared" si="10"/>
        <v>-2.5448470795931825E-2</v>
      </c>
      <c r="M90" s="187">
        <f t="shared" si="11"/>
        <v>-7.2961227225020853E-2</v>
      </c>
      <c r="N90" s="187">
        <f t="shared" si="12"/>
        <v>-6.6329123064141293E-2</v>
      </c>
    </row>
    <row r="91" spans="1:14">
      <c r="A91" s="38">
        <v>41183</v>
      </c>
      <c r="B91" s="81">
        <v>25.75</v>
      </c>
      <c r="C91" s="46">
        <v>28</v>
      </c>
      <c r="D91" s="44">
        <v>19</v>
      </c>
      <c r="E91" s="44">
        <v>13.5</v>
      </c>
      <c r="F91" s="44">
        <v>8.5</v>
      </c>
      <c r="G91" s="45">
        <v>6</v>
      </c>
      <c r="H91" s="81">
        <v>5.3280672916666703</v>
      </c>
      <c r="I91" s="187">
        <f t="shared" si="7"/>
        <v>-2.5332970661942057E-2</v>
      </c>
      <c r="J91" s="187">
        <f t="shared" si="8"/>
        <v>-2.8479107810171392E-2</v>
      </c>
      <c r="K91" s="187">
        <f t="shared" si="9"/>
        <v>-3.8551960162342747E-2</v>
      </c>
      <c r="L91" s="187">
        <f t="shared" si="10"/>
        <v>-2.9025557855684642E-2</v>
      </c>
      <c r="M91" s="187">
        <f t="shared" si="11"/>
        <v>-2.3754181250480892E-2</v>
      </c>
      <c r="N91" s="187">
        <f t="shared" si="12"/>
        <v>-6.5559868587025796E-2</v>
      </c>
    </row>
    <row r="92" spans="1:14">
      <c r="A92" s="38">
        <v>41214</v>
      </c>
      <c r="B92" s="81">
        <v>25.75</v>
      </c>
      <c r="C92" s="46">
        <v>28</v>
      </c>
      <c r="D92" s="44">
        <v>18</v>
      </c>
      <c r="E92" s="44">
        <v>13</v>
      </c>
      <c r="F92" s="44">
        <v>8</v>
      </c>
      <c r="G92" s="45">
        <v>6</v>
      </c>
      <c r="H92" s="81">
        <v>5.0558259310344802</v>
      </c>
      <c r="I92" s="187">
        <f t="shared" si="7"/>
        <v>-2.9838572434465038E-2</v>
      </c>
      <c r="J92" s="187">
        <f t="shared" si="8"/>
        <v>-2.7118533369552333E-2</v>
      </c>
      <c r="K92" s="187">
        <f t="shared" si="9"/>
        <v>-4.0458984648475062E-2</v>
      </c>
      <c r="L92" s="187">
        <f t="shared" si="10"/>
        <v>-2.3973506037648407E-2</v>
      </c>
      <c r="M92" s="187">
        <f t="shared" si="11"/>
        <v>-3.4243648234691379E-2</v>
      </c>
      <c r="N92" s="187">
        <f t="shared" si="12"/>
        <v>-6.5559868587025796E-2</v>
      </c>
    </row>
    <row r="93" spans="1:14">
      <c r="A93" s="38">
        <v>41244</v>
      </c>
      <c r="B93" s="81">
        <v>25.75</v>
      </c>
      <c r="C93" s="46">
        <v>27.5</v>
      </c>
      <c r="D93" s="44">
        <v>18</v>
      </c>
      <c r="E93" s="44">
        <v>13</v>
      </c>
      <c r="F93" s="44">
        <v>8</v>
      </c>
      <c r="G93" s="45">
        <v>6</v>
      </c>
      <c r="H93" s="81">
        <v>5.0636628767123302</v>
      </c>
      <c r="I93" s="187">
        <f t="shared" si="7"/>
        <v>-2.9838572434465038E-2</v>
      </c>
      <c r="J93" s="187">
        <f t="shared" si="8"/>
        <v>-2.7118533369552333E-2</v>
      </c>
      <c r="K93" s="187">
        <f t="shared" si="9"/>
        <v>-4.0458984648475062E-2</v>
      </c>
      <c r="L93" s="187">
        <f t="shared" si="10"/>
        <v>-2.3973506037648407E-2</v>
      </c>
      <c r="M93" s="187">
        <f t="shared" si="11"/>
        <v>-3.3933871826277974E-2</v>
      </c>
      <c r="N93" s="187">
        <f t="shared" si="12"/>
        <v>-6.5559868587025796E-2</v>
      </c>
    </row>
    <row r="94" spans="1:14">
      <c r="A94" s="38">
        <v>41275</v>
      </c>
      <c r="B94" s="81">
        <v>25.75</v>
      </c>
      <c r="C94" s="46">
        <v>26.5</v>
      </c>
      <c r="D94" s="44">
        <v>18</v>
      </c>
      <c r="E94" s="44">
        <v>13</v>
      </c>
      <c r="F94" s="44">
        <v>8</v>
      </c>
      <c r="G94" s="45">
        <v>6</v>
      </c>
      <c r="H94" s="81">
        <v>5.4000500662251696</v>
      </c>
      <c r="I94" s="187">
        <f t="shared" si="7"/>
        <v>-2.9838572434465038E-2</v>
      </c>
      <c r="J94" s="187">
        <f t="shared" si="8"/>
        <v>-2.7118533369552333E-2</v>
      </c>
      <c r="K94" s="187">
        <f t="shared" si="9"/>
        <v>-4.0458984648475062E-2</v>
      </c>
      <c r="L94" s="187">
        <f t="shared" si="10"/>
        <v>-2.3973506037648407E-2</v>
      </c>
      <c r="M94" s="187">
        <f t="shared" si="11"/>
        <v>-2.1070248835525402E-2</v>
      </c>
      <c r="N94" s="187">
        <f t="shared" si="12"/>
        <v>-6.5559868587025796E-2</v>
      </c>
    </row>
    <row r="95" spans="1:14">
      <c r="A95" s="38">
        <v>41306</v>
      </c>
      <c r="B95" s="81">
        <v>25.75</v>
      </c>
      <c r="C95" s="46">
        <v>26.5</v>
      </c>
      <c r="D95" s="44">
        <v>18.5</v>
      </c>
      <c r="E95" s="44">
        <v>13</v>
      </c>
      <c r="F95" s="44">
        <v>8</v>
      </c>
      <c r="G95" s="45">
        <v>6</v>
      </c>
      <c r="H95" s="81">
        <v>5.0767911920529798</v>
      </c>
      <c r="I95" s="187">
        <f t="shared" si="7"/>
        <v>-2.7555324585455499E-2</v>
      </c>
      <c r="J95" s="187">
        <f t="shared" si="8"/>
        <v>-2.9401781218561861E-2</v>
      </c>
      <c r="K95" s="187">
        <f t="shared" si="9"/>
        <v>-4.0458984648475062E-2</v>
      </c>
      <c r="L95" s="187">
        <f t="shared" si="10"/>
        <v>-2.3973506037648407E-2</v>
      </c>
      <c r="M95" s="187">
        <f t="shared" si="11"/>
        <v>-3.3416012464696117E-2</v>
      </c>
      <c r="N95" s="187">
        <f t="shared" si="12"/>
        <v>-6.5559868587025796E-2</v>
      </c>
    </row>
    <row r="96" spans="1:14">
      <c r="A96" s="38">
        <v>41334</v>
      </c>
      <c r="B96" s="81">
        <v>25.75</v>
      </c>
      <c r="C96" s="46">
        <v>27</v>
      </c>
      <c r="D96" s="44">
        <v>18.5</v>
      </c>
      <c r="E96" s="44">
        <v>13.5</v>
      </c>
      <c r="F96" s="44">
        <v>8.5</v>
      </c>
      <c r="G96" s="45">
        <v>6</v>
      </c>
      <c r="H96" s="81">
        <v>5.1988481543624196</v>
      </c>
      <c r="I96" s="187">
        <f t="shared" si="7"/>
        <v>-2.7555324585455499E-2</v>
      </c>
      <c r="J96" s="187">
        <f t="shared" si="8"/>
        <v>-2.6256753886657949E-2</v>
      </c>
      <c r="K96" s="187">
        <f t="shared" si="9"/>
        <v>-3.8551960162342747E-2</v>
      </c>
      <c r="L96" s="187">
        <f t="shared" si="10"/>
        <v>-2.9025557855684642E-2</v>
      </c>
      <c r="M96" s="187">
        <f t="shared" si="11"/>
        <v>-2.8664475390764704E-2</v>
      </c>
      <c r="N96" s="187">
        <f t="shared" si="12"/>
        <v>-6.5559868587025796E-2</v>
      </c>
    </row>
    <row r="97" spans="1:14">
      <c r="A97" s="38">
        <v>41365</v>
      </c>
      <c r="B97" s="81">
        <v>25.75</v>
      </c>
      <c r="C97" s="46">
        <v>27.5</v>
      </c>
      <c r="D97" s="44">
        <v>19</v>
      </c>
      <c r="E97" s="44">
        <v>15</v>
      </c>
      <c r="F97" s="44">
        <v>9</v>
      </c>
      <c r="G97" s="45">
        <v>6</v>
      </c>
      <c r="H97" s="81">
        <v>5.37325904761905</v>
      </c>
      <c r="I97" s="187">
        <f t="shared" si="7"/>
        <v>-2.5332970661942057E-2</v>
      </c>
      <c r="J97" s="187">
        <f t="shared" si="8"/>
        <v>-1.9699064838685866E-2</v>
      </c>
      <c r="K97" s="187">
        <f t="shared" si="9"/>
        <v>-4.2568801980499227E-2</v>
      </c>
      <c r="L97" s="187">
        <f t="shared" si="10"/>
        <v>-3.3788759009013701E-2</v>
      </c>
      <c r="M97" s="187">
        <f t="shared" si="11"/>
        <v>-2.2064969159607848E-2</v>
      </c>
      <c r="N97" s="187">
        <f t="shared" si="12"/>
        <v>-6.5559868587025796E-2</v>
      </c>
    </row>
    <row r="98" spans="1:14">
      <c r="A98" s="38">
        <v>41395</v>
      </c>
      <c r="B98" s="81">
        <v>25.75</v>
      </c>
      <c r="C98" s="46">
        <v>28</v>
      </c>
      <c r="D98" s="44">
        <v>22</v>
      </c>
      <c r="E98" s="44">
        <v>16</v>
      </c>
      <c r="F98" s="44">
        <v>9</v>
      </c>
      <c r="G98" s="45">
        <v>6</v>
      </c>
      <c r="H98" s="81">
        <v>5.0924649999999998</v>
      </c>
      <c r="I98" s="187">
        <f t="shared" si="7"/>
        <v>-1.311601447928578E-2</v>
      </c>
      <c r="J98" s="187">
        <f t="shared" si="8"/>
        <v>-2.6537810926544548E-2</v>
      </c>
      <c r="K98" s="187">
        <f t="shared" si="9"/>
        <v>-4.7947012075296815E-2</v>
      </c>
      <c r="L98" s="187">
        <f t="shared" si="10"/>
        <v>-3.3788759009013701E-2</v>
      </c>
      <c r="M98" s="187">
        <f t="shared" si="11"/>
        <v>-3.2799494597016608E-2</v>
      </c>
      <c r="N98" s="187">
        <f t="shared" si="12"/>
        <v>-6.5559868587025796E-2</v>
      </c>
    </row>
    <row r="99" spans="1:14">
      <c r="A99" s="38">
        <v>41426</v>
      </c>
      <c r="B99" s="81">
        <v>25.75</v>
      </c>
      <c r="C99" s="46">
        <v>30</v>
      </c>
      <c r="D99" s="44">
        <v>22</v>
      </c>
      <c r="E99" s="44">
        <v>15.5</v>
      </c>
      <c r="F99" s="44">
        <v>9</v>
      </c>
      <c r="G99" s="45">
        <v>6</v>
      </c>
      <c r="H99" s="81">
        <v>5.0360300000000002</v>
      </c>
      <c r="I99" s="187">
        <f t="shared" si="7"/>
        <v>-1.311601447928578E-2</v>
      </c>
      <c r="J99" s="187">
        <f t="shared" si="8"/>
        <v>-2.9183535786092906E-2</v>
      </c>
      <c r="K99" s="187">
        <f t="shared" si="9"/>
        <v>-4.5301287215748463E-2</v>
      </c>
      <c r="L99" s="187">
        <f t="shared" si="10"/>
        <v>-3.3788759009013701E-2</v>
      </c>
      <c r="M99" s="187">
        <f t="shared" si="11"/>
        <v>-3.502827919097623E-2</v>
      </c>
      <c r="N99" s="187">
        <f t="shared" si="12"/>
        <v>-6.5559868587025796E-2</v>
      </c>
    </row>
    <row r="100" spans="1:14">
      <c r="A100" s="38">
        <v>41456</v>
      </c>
      <c r="B100" s="81">
        <v>26.25</v>
      </c>
      <c r="C100" s="46">
        <v>30</v>
      </c>
      <c r="D100" s="44">
        <v>22</v>
      </c>
      <c r="E100" s="44">
        <v>15.5</v>
      </c>
      <c r="F100" s="44">
        <v>9</v>
      </c>
      <c r="G100" s="45">
        <v>6</v>
      </c>
      <c r="H100" s="81">
        <v>4.92</v>
      </c>
      <c r="I100" s="187">
        <f t="shared" si="7"/>
        <v>-1.4718627973276407E-2</v>
      </c>
      <c r="J100" s="187">
        <f t="shared" si="8"/>
        <v>-2.9183535786092906E-2</v>
      </c>
      <c r="K100" s="187">
        <f t="shared" si="9"/>
        <v>-4.5301287215748463E-2</v>
      </c>
      <c r="L100" s="187">
        <f t="shared" si="10"/>
        <v>-3.3788759009013701E-2</v>
      </c>
      <c r="M100" s="187">
        <f t="shared" si="11"/>
        <v>-3.9690187744767666E-2</v>
      </c>
      <c r="N100" s="187">
        <f t="shared" si="12"/>
        <v>-6.6329123064141293E-2</v>
      </c>
    </row>
    <row r="101" spans="1:14">
      <c r="A101" s="38">
        <v>41487</v>
      </c>
      <c r="B101" s="81">
        <v>27</v>
      </c>
      <c r="C101" s="46">
        <v>29.5</v>
      </c>
      <c r="D101" s="44">
        <v>21</v>
      </c>
      <c r="E101" s="44">
        <v>15.5</v>
      </c>
      <c r="F101" s="44">
        <v>9</v>
      </c>
      <c r="G101" s="45">
        <v>5.5</v>
      </c>
      <c r="H101" s="81">
        <v>4.41723</v>
      </c>
      <c r="I101" s="187">
        <f t="shared" si="7"/>
        <v>-2.0942869023408837E-2</v>
      </c>
      <c r="J101" s="187">
        <f t="shared" si="8"/>
        <v>-2.5306867816518502E-2</v>
      </c>
      <c r="K101" s="187">
        <f t="shared" si="9"/>
        <v>-4.5301287215748463E-2</v>
      </c>
      <c r="L101" s="187">
        <f t="shared" ref="L101:L124" si="13">(LN(G101/F101))/12</f>
        <v>-4.1039707091482837E-2</v>
      </c>
      <c r="M101" s="187">
        <f t="shared" si="11"/>
        <v>-4.3847057887588227E-2</v>
      </c>
      <c r="N101" s="187">
        <f t="shared" si="12"/>
        <v>-6.745595814280915E-2</v>
      </c>
    </row>
    <row r="102" spans="1:14">
      <c r="A102" s="38">
        <v>41518</v>
      </c>
      <c r="B102" s="81">
        <v>27</v>
      </c>
      <c r="C102" s="46">
        <v>30</v>
      </c>
      <c r="D102" s="44">
        <v>22</v>
      </c>
      <c r="E102" s="44">
        <v>15.5</v>
      </c>
      <c r="F102" s="44">
        <v>9</v>
      </c>
      <c r="G102" s="45">
        <v>5.5</v>
      </c>
      <c r="H102" s="81">
        <v>4.9013099999999996</v>
      </c>
      <c r="I102" s="187">
        <f t="shared" si="7"/>
        <v>-1.706620105383444E-2</v>
      </c>
      <c r="J102" s="187">
        <f t="shared" si="8"/>
        <v>-2.9183535786092906E-2</v>
      </c>
      <c r="K102" s="187">
        <f t="shared" si="9"/>
        <v>-4.5301287215748463E-2</v>
      </c>
      <c r="L102" s="187">
        <f t="shared" si="13"/>
        <v>-4.1039707091482837E-2</v>
      </c>
      <c r="M102" s="187">
        <f t="shared" si="11"/>
        <v>-2.3049115182778697E-2</v>
      </c>
      <c r="N102" s="187">
        <f t="shared" si="12"/>
        <v>-6.745595814280915E-2</v>
      </c>
    </row>
    <row r="103" spans="1:14">
      <c r="A103" s="38">
        <v>41548</v>
      </c>
      <c r="B103" s="81">
        <v>27</v>
      </c>
      <c r="C103" s="46">
        <v>31</v>
      </c>
      <c r="D103" s="44">
        <v>24.5</v>
      </c>
      <c r="E103" s="44">
        <v>17</v>
      </c>
      <c r="F103" s="44">
        <v>11</v>
      </c>
      <c r="G103" s="45">
        <v>6.5</v>
      </c>
      <c r="H103" s="81">
        <v>5.0223300000000002</v>
      </c>
      <c r="I103" s="187">
        <f t="shared" si="7"/>
        <v>-8.0969790378039776E-3</v>
      </c>
      <c r="J103" s="187">
        <f t="shared" si="8"/>
        <v>-3.0454981124538771E-2</v>
      </c>
      <c r="K103" s="187">
        <f t="shared" si="9"/>
        <v>-3.6276505938153791E-2</v>
      </c>
      <c r="L103" s="187">
        <f t="shared" si="13"/>
        <v>-4.3841091324731594E-2</v>
      </c>
      <c r="M103" s="187">
        <f t="shared" si="11"/>
        <v>-5.1581641490580074E-2</v>
      </c>
      <c r="N103" s="187">
        <f t="shared" si="12"/>
        <v>-6.745595814280915E-2</v>
      </c>
    </row>
    <row r="104" spans="1:14">
      <c r="A104" s="38">
        <v>41579</v>
      </c>
      <c r="B104" s="81">
        <v>27.5</v>
      </c>
      <c r="C104" s="46">
        <v>31.5</v>
      </c>
      <c r="D104" s="44">
        <v>25.5</v>
      </c>
      <c r="E104" s="44">
        <v>18</v>
      </c>
      <c r="F104" s="44">
        <v>12</v>
      </c>
      <c r="G104" s="45">
        <v>6.5</v>
      </c>
      <c r="H104" s="81">
        <v>5.2391399999999999</v>
      </c>
      <c r="I104" s="187">
        <f t="shared" si="7"/>
        <v>-6.2922960423454312E-3</v>
      </c>
      <c r="J104" s="187">
        <f t="shared" si="8"/>
        <v>-2.9025557855684642E-2</v>
      </c>
      <c r="K104" s="187">
        <f t="shared" si="9"/>
        <v>-3.3788759009013701E-2</v>
      </c>
      <c r="L104" s="187">
        <f t="shared" si="13"/>
        <v>-5.1092039407200744E-2</v>
      </c>
      <c r="M104" s="187">
        <f t="shared" si="11"/>
        <v>-4.3128962835111403E-2</v>
      </c>
      <c r="N104" s="187">
        <f t="shared" si="12"/>
        <v>-6.818992368953701E-2</v>
      </c>
    </row>
    <row r="105" spans="1:14">
      <c r="A105" s="38">
        <v>41609</v>
      </c>
      <c r="B105" s="81">
        <v>27.75</v>
      </c>
      <c r="C105" s="46">
        <v>31.5</v>
      </c>
      <c r="D105" s="44">
        <v>25.5</v>
      </c>
      <c r="E105" s="44">
        <v>18</v>
      </c>
      <c r="F105" s="44">
        <v>12</v>
      </c>
      <c r="G105" s="45">
        <v>6.5</v>
      </c>
      <c r="H105" s="81">
        <v>5.1789199999999997</v>
      </c>
      <c r="I105" s="187">
        <f t="shared" si="7"/>
        <v>-7.0464490023385831E-3</v>
      </c>
      <c r="J105" s="187">
        <f t="shared" si="8"/>
        <v>-2.9025557855684642E-2</v>
      </c>
      <c r="K105" s="187">
        <f t="shared" si="9"/>
        <v>-3.3788759009013701E-2</v>
      </c>
      <c r="L105" s="187">
        <f t="shared" si="13"/>
        <v>-5.1092039407200744E-2</v>
      </c>
      <c r="M105" s="187">
        <f t="shared" si="11"/>
        <v>-4.544112731532661E-2</v>
      </c>
      <c r="N105" s="187">
        <f t="shared" si="12"/>
        <v>-6.8551917110333732E-2</v>
      </c>
    </row>
    <row r="106" spans="1:14">
      <c r="A106" s="38">
        <v>41640</v>
      </c>
      <c r="B106" s="81">
        <v>29</v>
      </c>
      <c r="C106" s="46">
        <v>32.5</v>
      </c>
      <c r="D106" s="44">
        <v>27</v>
      </c>
      <c r="E106" s="44">
        <v>20.5</v>
      </c>
      <c r="F106" s="44">
        <v>13.5</v>
      </c>
      <c r="G106" s="45">
        <v>7</v>
      </c>
      <c r="H106" s="81">
        <v>5.4198000000000004</v>
      </c>
      <c r="I106" s="187">
        <f t="shared" si="7"/>
        <v>-5.9549136651787481E-3</v>
      </c>
      <c r="J106" s="187">
        <f t="shared" si="8"/>
        <v>-2.2950998321663876E-2</v>
      </c>
      <c r="K106" s="187">
        <f t="shared" si="9"/>
        <v>-3.4811266724998222E-2</v>
      </c>
      <c r="L106" s="187">
        <f t="shared" si="13"/>
        <v>-5.4731628032422541E-2</v>
      </c>
      <c r="M106" s="187">
        <f t="shared" si="11"/>
        <v>-5.1170246930719497E-2</v>
      </c>
      <c r="N106" s="187">
        <f t="shared" si="12"/>
        <v>-7.0314316702094939E-2</v>
      </c>
    </row>
    <row r="107" spans="1:14">
      <c r="A107" s="38">
        <v>41671</v>
      </c>
      <c r="B107" s="81">
        <v>29.25</v>
      </c>
      <c r="C107" s="46">
        <v>33</v>
      </c>
      <c r="D107" s="44">
        <v>27</v>
      </c>
      <c r="E107" s="44">
        <v>22</v>
      </c>
      <c r="F107" s="44">
        <v>14.5</v>
      </c>
      <c r="G107" s="45">
        <v>8.5</v>
      </c>
      <c r="H107" s="81">
        <v>5.4331550000000002</v>
      </c>
      <c r="I107" s="187">
        <f t="shared" si="7"/>
        <v>-6.6702256394613642E-3</v>
      </c>
      <c r="J107" s="187">
        <f t="shared" si="8"/>
        <v>-1.706620105383444E-2</v>
      </c>
      <c r="K107" s="187">
        <f t="shared" si="9"/>
        <v>-3.4741150327648927E-2</v>
      </c>
      <c r="L107" s="187">
        <f t="shared" si="13"/>
        <v>-4.4506873827521498E-2</v>
      </c>
      <c r="M107" s="187">
        <f t="shared" si="11"/>
        <v>-8.9509233395241958E-2</v>
      </c>
      <c r="N107" s="187">
        <f t="shared" si="12"/>
        <v>-7.0657666449750606E-2</v>
      </c>
    </row>
    <row r="108" spans="1:14">
      <c r="A108" s="38">
        <v>41699</v>
      </c>
      <c r="B108" s="81">
        <v>29.5</v>
      </c>
      <c r="C108" s="46">
        <v>34</v>
      </c>
      <c r="D108" s="44">
        <v>28</v>
      </c>
      <c r="E108" s="44">
        <v>22.5</v>
      </c>
      <c r="F108" s="44">
        <v>14.5</v>
      </c>
      <c r="G108" s="45">
        <v>8.5</v>
      </c>
      <c r="H108" s="81">
        <v>5.6122699999999996</v>
      </c>
      <c r="I108" s="187">
        <f t="shared" si="7"/>
        <v>-4.3488127642141829E-3</v>
      </c>
      <c r="J108" s="187">
        <f t="shared" si="8"/>
        <v>-1.8224100080402452E-2</v>
      </c>
      <c r="K108" s="187">
        <f t="shared" si="9"/>
        <v>-3.6613888315320468E-2</v>
      </c>
      <c r="L108" s="187">
        <f t="shared" si="13"/>
        <v>-4.4506873827521498E-2</v>
      </c>
      <c r="M108" s="187">
        <f t="shared" si="11"/>
        <v>-8.3022178244611222E-2</v>
      </c>
      <c r="N108" s="187">
        <f t="shared" si="12"/>
        <v>-7.0998094036466952E-2</v>
      </c>
    </row>
    <row r="109" spans="1:14">
      <c r="A109" s="38">
        <v>41730</v>
      </c>
      <c r="B109" s="81">
        <v>29.75</v>
      </c>
      <c r="C109" s="46">
        <v>33.5</v>
      </c>
      <c r="D109" s="44">
        <v>27</v>
      </c>
      <c r="E109" s="44">
        <v>22.5</v>
      </c>
      <c r="F109" s="44">
        <v>14</v>
      </c>
      <c r="G109" s="45">
        <v>8.5</v>
      </c>
      <c r="H109" s="81">
        <v>5.791385</v>
      </c>
      <c r="I109" s="187">
        <f t="shared" si="7"/>
        <v>-8.0826888322758084E-3</v>
      </c>
      <c r="J109" s="187">
        <f t="shared" si="8"/>
        <v>-1.5193463066162883E-2</v>
      </c>
      <c r="K109" s="187">
        <f t="shared" si="9"/>
        <v>-3.9538164966259649E-2</v>
      </c>
      <c r="L109" s="187">
        <f t="shared" si="13"/>
        <v>-4.1582597176582324E-2</v>
      </c>
      <c r="M109" s="187">
        <f t="shared" si="11"/>
        <v>-7.6738938997935408E-2</v>
      </c>
      <c r="N109" s="187">
        <f t="shared" si="12"/>
        <v>-7.1335648782301531E-2</v>
      </c>
    </row>
    <row r="110" spans="1:14">
      <c r="A110" s="38">
        <v>41760</v>
      </c>
      <c r="B110" s="81">
        <v>30</v>
      </c>
      <c r="C110" s="46">
        <v>33.5</v>
      </c>
      <c r="D110" s="44">
        <v>26.5</v>
      </c>
      <c r="E110" s="44">
        <v>21</v>
      </c>
      <c r="F110" s="44">
        <v>13.5</v>
      </c>
      <c r="G110" s="45">
        <v>8</v>
      </c>
      <c r="H110" s="81">
        <v>5.8437400000000004</v>
      </c>
      <c r="I110" s="187">
        <f t="shared" si="7"/>
        <v>-1.033772072249824E-2</v>
      </c>
      <c r="J110" s="187">
        <f t="shared" si="8"/>
        <v>-1.9385191272396123E-2</v>
      </c>
      <c r="K110" s="187">
        <f t="shared" si="9"/>
        <v>-3.6819396023253265E-2</v>
      </c>
      <c r="L110" s="187">
        <f t="shared" si="13"/>
        <v>-4.3604011980378991E-2</v>
      </c>
      <c r="M110" s="187">
        <f t="shared" si="11"/>
        <v>-6.28141077712773E-2</v>
      </c>
      <c r="N110" s="187">
        <f t="shared" si="12"/>
        <v>-7.1670378769122203E-2</v>
      </c>
    </row>
    <row r="111" spans="1:14">
      <c r="A111" s="38">
        <v>41791</v>
      </c>
      <c r="B111" s="81">
        <v>30</v>
      </c>
      <c r="C111" s="46">
        <v>31</v>
      </c>
      <c r="D111" s="44">
        <v>24</v>
      </c>
      <c r="E111" s="44">
        <v>18.5</v>
      </c>
      <c r="F111" s="44">
        <v>12</v>
      </c>
      <c r="G111" s="45">
        <v>7</v>
      </c>
      <c r="H111" s="81">
        <v>5.535825</v>
      </c>
      <c r="I111" s="187">
        <f t="shared" si="7"/>
        <v>-1.8595295942850809E-2</v>
      </c>
      <c r="J111" s="187">
        <f t="shared" si="8"/>
        <v>-2.1690258188638869E-2</v>
      </c>
      <c r="K111" s="187">
        <f t="shared" si="9"/>
        <v>-3.6072006858023233E-2</v>
      </c>
      <c r="L111" s="187">
        <f t="shared" si="13"/>
        <v>-4.4916375061057244E-2</v>
      </c>
      <c r="M111" s="187">
        <f t="shared" si="11"/>
        <v>-4.6933908502253582E-2</v>
      </c>
      <c r="N111" s="187">
        <f t="shared" si="12"/>
        <v>-7.1670378769122203E-2</v>
      </c>
    </row>
    <row r="112" spans="1:14">
      <c r="A112" s="38">
        <v>41821</v>
      </c>
      <c r="B112" s="81">
        <v>30</v>
      </c>
      <c r="C112" s="46">
        <v>30</v>
      </c>
      <c r="D112" s="44">
        <v>24</v>
      </c>
      <c r="E112" s="44">
        <v>18.5</v>
      </c>
      <c r="F112" s="44">
        <v>11.5</v>
      </c>
      <c r="G112" s="45">
        <v>6.5</v>
      </c>
      <c r="H112" s="81">
        <v>5.7144000000000004</v>
      </c>
      <c r="I112" s="187">
        <f t="shared" si="7"/>
        <v>-1.8595295942850809E-2</v>
      </c>
      <c r="J112" s="187">
        <f t="shared" si="8"/>
        <v>-2.1690258188638869E-2</v>
      </c>
      <c r="K112" s="187">
        <f t="shared" si="9"/>
        <v>-3.9618641392922899E-2</v>
      </c>
      <c r="L112" s="187">
        <f t="shared" si="13"/>
        <v>-4.7545404872301085E-2</v>
      </c>
      <c r="M112" s="187">
        <f t="shared" si="11"/>
        <v>-2.5762574408593125E-2</v>
      </c>
      <c r="N112" s="187">
        <f t="shared" si="12"/>
        <v>-7.1670378769122203E-2</v>
      </c>
    </row>
    <row r="113" spans="1:14">
      <c r="A113" s="38">
        <v>41852</v>
      </c>
      <c r="B113" s="81">
        <v>29.75</v>
      </c>
      <c r="C113" s="46">
        <v>30</v>
      </c>
      <c r="D113" s="44">
        <v>23.5</v>
      </c>
      <c r="E113" s="44">
        <v>17</v>
      </c>
      <c r="F113" s="44">
        <v>11.5</v>
      </c>
      <c r="G113" s="45">
        <v>6.5</v>
      </c>
      <c r="H113" s="81">
        <v>5.7739250000000002</v>
      </c>
      <c r="I113" s="187">
        <f t="shared" si="7"/>
        <v>-1.9652392570127127E-2</v>
      </c>
      <c r="J113" s="187">
        <f t="shared" si="8"/>
        <v>-2.6982256424491428E-2</v>
      </c>
      <c r="K113" s="187">
        <f t="shared" si="9"/>
        <v>-3.2572192390584308E-2</v>
      </c>
      <c r="L113" s="187">
        <f t="shared" si="13"/>
        <v>-4.7545404872301085E-2</v>
      </c>
      <c r="M113" s="187">
        <f t="shared" si="11"/>
        <v>-2.3690017001483824E-2</v>
      </c>
      <c r="N113" s="187">
        <f t="shared" si="12"/>
        <v>-7.1335648782301531E-2</v>
      </c>
    </row>
    <row r="114" spans="1:14">
      <c r="A114" s="38">
        <v>41883</v>
      </c>
      <c r="B114" s="81">
        <v>29.75</v>
      </c>
      <c r="C114" s="46">
        <v>31.5</v>
      </c>
      <c r="D114" s="44">
        <v>22.5</v>
      </c>
      <c r="E114" s="44">
        <v>16.5</v>
      </c>
      <c r="F114" s="44">
        <v>11.5</v>
      </c>
      <c r="G114" s="45">
        <v>6.5</v>
      </c>
      <c r="H114" s="81">
        <v>5.8776299999999999</v>
      </c>
      <c r="I114" s="187">
        <f t="shared" si="7"/>
        <v>-2.3276151898438697E-2</v>
      </c>
      <c r="J114" s="187">
        <f t="shared" si="8"/>
        <v>-2.5846244025319969E-2</v>
      </c>
      <c r="K114" s="187">
        <f t="shared" si="9"/>
        <v>-3.0084445461444207E-2</v>
      </c>
      <c r="L114" s="187">
        <f t="shared" si="13"/>
        <v>-4.7545404872301085E-2</v>
      </c>
      <c r="M114" s="187">
        <f t="shared" si="11"/>
        <v>-2.0129711493310908E-2</v>
      </c>
      <c r="N114" s="187">
        <f t="shared" si="12"/>
        <v>-7.1335648782301531E-2</v>
      </c>
    </row>
    <row r="115" spans="1:14">
      <c r="A115" s="38">
        <v>41913</v>
      </c>
      <c r="B115" s="81">
        <v>29.5</v>
      </c>
      <c r="C115" s="46">
        <v>30</v>
      </c>
      <c r="D115" s="44">
        <v>20.5</v>
      </c>
      <c r="E115" s="44">
        <v>14.75</v>
      </c>
      <c r="F115" s="44">
        <v>10.25</v>
      </c>
      <c r="G115" s="45">
        <v>6</v>
      </c>
      <c r="H115" s="81">
        <v>5.6884800000000002</v>
      </c>
      <c r="I115" s="187">
        <f t="shared" si="7"/>
        <v>-3.0330448100117632E-2</v>
      </c>
      <c r="J115" s="187">
        <f t="shared" si="8"/>
        <v>-2.7431816946544476E-2</v>
      </c>
      <c r="K115" s="187">
        <f t="shared" si="9"/>
        <v>-3.0330448100117632E-2</v>
      </c>
      <c r="L115" s="187">
        <f t="shared" si="13"/>
        <v>-4.4626519696363519E-2</v>
      </c>
      <c r="M115" s="187">
        <f t="shared" si="11"/>
        <v>-1.0663278420388767E-2</v>
      </c>
      <c r="N115" s="187">
        <f t="shared" si="12"/>
        <v>-7.0998094036466952E-2</v>
      </c>
    </row>
    <row r="116" spans="1:14">
      <c r="A116" s="38">
        <v>41944</v>
      </c>
      <c r="B116" s="81">
        <v>29</v>
      </c>
      <c r="C116" s="46">
        <v>30</v>
      </c>
      <c r="D116" s="44">
        <v>20.5</v>
      </c>
      <c r="E116" s="44">
        <v>14.75</v>
      </c>
      <c r="F116" s="44">
        <v>10</v>
      </c>
      <c r="G116" s="45">
        <v>6</v>
      </c>
      <c r="H116" s="81">
        <v>5.4445600000000001</v>
      </c>
      <c r="I116" s="187">
        <f t="shared" si="7"/>
        <v>-2.8905911986842631E-2</v>
      </c>
      <c r="J116" s="187">
        <f t="shared" si="8"/>
        <v>-2.7431816946544476E-2</v>
      </c>
      <c r="K116" s="187">
        <f t="shared" si="9"/>
        <v>-3.2388165815981931E-2</v>
      </c>
      <c r="L116" s="187">
        <f t="shared" si="13"/>
        <v>-4.2568801980499227E-2</v>
      </c>
      <c r="M116" s="187">
        <f t="shared" si="11"/>
        <v>-1.942850483781762E-2</v>
      </c>
      <c r="N116" s="187">
        <f t="shared" si="12"/>
        <v>-7.0314316702094939E-2</v>
      </c>
    </row>
    <row r="117" spans="1:14">
      <c r="A117" s="38">
        <v>41974</v>
      </c>
      <c r="B117" s="81">
        <v>29</v>
      </c>
      <c r="C117" s="46">
        <v>29</v>
      </c>
      <c r="D117" s="44">
        <v>20</v>
      </c>
      <c r="E117" s="44">
        <v>14.5</v>
      </c>
      <c r="F117" s="44">
        <v>10</v>
      </c>
      <c r="G117" s="45">
        <v>5.5</v>
      </c>
      <c r="H117" s="81">
        <v>5.1783599999999996</v>
      </c>
      <c r="I117" s="187">
        <f t="shared" si="7"/>
        <v>-3.0963629702706913E-2</v>
      </c>
      <c r="J117" s="187">
        <f t="shared" si="8"/>
        <v>-2.6798635343955195E-2</v>
      </c>
      <c r="K117" s="187">
        <f t="shared" si="9"/>
        <v>-3.0963629702706913E-2</v>
      </c>
      <c r="L117" s="187">
        <f t="shared" si="13"/>
        <v>-4.981975006296837E-2</v>
      </c>
      <c r="M117" s="187">
        <f t="shared" si="11"/>
        <v>-1.2051937682546065E-2</v>
      </c>
      <c r="N117" s="187">
        <f t="shared" si="12"/>
        <v>-7.0314316702094939E-2</v>
      </c>
    </row>
    <row r="118" spans="1:14">
      <c r="A118" s="38">
        <v>42005</v>
      </c>
      <c r="B118" s="81">
        <v>28.75</v>
      </c>
      <c r="C118" s="46">
        <v>29</v>
      </c>
      <c r="D118" s="44">
        <v>19</v>
      </c>
      <c r="E118" s="44">
        <v>14</v>
      </c>
      <c r="F118" s="44">
        <v>10</v>
      </c>
      <c r="G118" s="45">
        <v>5.5</v>
      </c>
      <c r="H118" s="81">
        <v>4.8774949999999997</v>
      </c>
      <c r="I118" s="187">
        <f t="shared" si="7"/>
        <v>-3.4516565673076587E-2</v>
      </c>
      <c r="J118" s="187">
        <f t="shared" si="8"/>
        <v>-2.5448470795931825E-2</v>
      </c>
      <c r="K118" s="187">
        <f t="shared" si="9"/>
        <v>-2.8039353051767742E-2</v>
      </c>
      <c r="L118" s="187">
        <f t="shared" si="13"/>
        <v>-4.981975006296837E-2</v>
      </c>
      <c r="M118" s="187">
        <f t="shared" si="11"/>
        <v>-2.4023264767829407E-2</v>
      </c>
      <c r="N118" s="187">
        <f t="shared" si="12"/>
        <v>-6.9967994192370361E-2</v>
      </c>
    </row>
    <row r="119" spans="1:14">
      <c r="A119" s="38">
        <v>42036</v>
      </c>
      <c r="B119" s="81">
        <v>28</v>
      </c>
      <c r="C119" s="46">
        <v>26.5</v>
      </c>
      <c r="D119" s="44">
        <v>17</v>
      </c>
      <c r="E119" s="44">
        <v>13</v>
      </c>
      <c r="F119" s="44">
        <v>9</v>
      </c>
      <c r="G119" s="45">
        <v>5.5</v>
      </c>
      <c r="H119" s="81">
        <v>4.34232</v>
      </c>
      <c r="I119" s="187">
        <f t="shared" si="7"/>
        <v>-4.1582597176582324E-2</v>
      </c>
      <c r="J119" s="187">
        <f t="shared" si="8"/>
        <v>-2.2355332216223284E-2</v>
      </c>
      <c r="K119" s="187">
        <f t="shared" si="9"/>
        <v>-3.0643731677109782E-2</v>
      </c>
      <c r="L119" s="187">
        <f t="shared" si="13"/>
        <v>-4.1039707091482837E-2</v>
      </c>
      <c r="M119" s="187">
        <f t="shared" si="11"/>
        <v>-4.7267864948322316E-2</v>
      </c>
      <c r="N119" s="187">
        <f t="shared" si="12"/>
        <v>-6.8910663909644135E-2</v>
      </c>
    </row>
    <row r="120" spans="1:14">
      <c r="A120" s="38">
        <v>42064</v>
      </c>
      <c r="B120" s="81">
        <v>27.75</v>
      </c>
      <c r="C120" s="46">
        <v>26.5</v>
      </c>
      <c r="D120" s="44">
        <v>17</v>
      </c>
      <c r="E120" s="44">
        <v>13</v>
      </c>
      <c r="F120" s="44">
        <v>9</v>
      </c>
      <c r="G120" s="45">
        <v>5.5</v>
      </c>
      <c r="H120" s="81">
        <v>4.58094</v>
      </c>
      <c r="I120" s="187">
        <f t="shared" si="7"/>
        <v>-4.0835208011352292E-2</v>
      </c>
      <c r="J120" s="187">
        <f t="shared" si="8"/>
        <v>-2.2355332216223284E-2</v>
      </c>
      <c r="K120" s="187">
        <f t="shared" si="9"/>
        <v>-3.0643731677109782E-2</v>
      </c>
      <c r="L120" s="187">
        <f t="shared" si="13"/>
        <v>-4.1039707091482837E-2</v>
      </c>
      <c r="M120" s="187">
        <f t="shared" si="11"/>
        <v>-3.6568774999308475E-2</v>
      </c>
      <c r="N120" s="187">
        <f t="shared" si="12"/>
        <v>-6.8551917110333732E-2</v>
      </c>
    </row>
    <row r="121" spans="1:14">
      <c r="A121" s="38">
        <v>42095</v>
      </c>
      <c r="B121" s="81">
        <v>27.25</v>
      </c>
      <c r="C121" s="46">
        <v>26.5</v>
      </c>
      <c r="D121" s="44">
        <v>16.5</v>
      </c>
      <c r="E121" s="44">
        <v>13</v>
      </c>
      <c r="F121" s="44">
        <v>7.5</v>
      </c>
      <c r="G121" s="45">
        <v>4.5</v>
      </c>
      <c r="H121" s="81">
        <v>4.8745900000000004</v>
      </c>
      <c r="I121" s="187">
        <f t="shared" si="7"/>
        <v>-4.180776168355984E-2</v>
      </c>
      <c r="J121" s="187">
        <f t="shared" si="8"/>
        <v>-1.9867585287083187E-2</v>
      </c>
      <c r="K121" s="187">
        <f t="shared" si="9"/>
        <v>-4.583719474327267E-2</v>
      </c>
      <c r="L121" s="187">
        <f t="shared" si="13"/>
        <v>-4.2568801980499227E-2</v>
      </c>
      <c r="M121" s="187">
        <f t="shared" si="11"/>
        <v>1.5991720314522982E-2</v>
      </c>
      <c r="N121" s="187">
        <f t="shared" si="12"/>
        <v>-6.7824624347006104E-2</v>
      </c>
    </row>
    <row r="122" spans="1:14">
      <c r="A122" s="38">
        <v>42125</v>
      </c>
      <c r="B122" s="81">
        <v>26.75</v>
      </c>
      <c r="C122" s="46">
        <v>26.5</v>
      </c>
      <c r="D122" s="44">
        <v>17.5</v>
      </c>
      <c r="E122" s="44">
        <v>11.5</v>
      </c>
      <c r="F122" s="44">
        <v>6.5</v>
      </c>
      <c r="G122" s="45">
        <v>4</v>
      </c>
      <c r="H122" s="81">
        <v>4.2285599999999999</v>
      </c>
      <c r="I122" s="187">
        <f t="shared" si="7"/>
        <v>-3.5361132701045607E-2</v>
      </c>
      <c r="J122" s="187">
        <f t="shared" si="8"/>
        <v>-3.4987820463355336E-2</v>
      </c>
      <c r="K122" s="187">
        <f t="shared" si="9"/>
        <v>-4.7545404872301085E-2</v>
      </c>
      <c r="L122" s="187">
        <f t="shared" si="13"/>
        <v>-4.0458984648475062E-2</v>
      </c>
      <c r="M122" s="187">
        <f t="shared" si="11"/>
        <v>1.1113429689691146E-2</v>
      </c>
      <c r="N122" s="187">
        <f t="shared" si="12"/>
        <v>-6.7083862436316602E-2</v>
      </c>
    </row>
    <row r="123" spans="1:14">
      <c r="A123" s="38">
        <v>42156</v>
      </c>
      <c r="B123" s="81">
        <v>26.5</v>
      </c>
      <c r="C123" s="46">
        <v>26</v>
      </c>
      <c r="D123" s="44">
        <v>17</v>
      </c>
      <c r="E123" s="44">
        <v>11</v>
      </c>
      <c r="F123" s="44">
        <v>6.5</v>
      </c>
      <c r="G123" s="45">
        <v>4</v>
      </c>
      <c r="H123" s="81">
        <v>4.6544999999999996</v>
      </c>
      <c r="I123" s="187">
        <f t="shared" si="7"/>
        <v>-3.6994282411330043E-2</v>
      </c>
      <c r="J123" s="187">
        <f t="shared" si="8"/>
        <v>-3.6276505938153791E-2</v>
      </c>
      <c r="K123" s="187">
        <f t="shared" si="9"/>
        <v>-4.3841091324731594E-2</v>
      </c>
      <c r="L123" s="187">
        <f t="shared" si="13"/>
        <v>-4.0458984648475062E-2</v>
      </c>
      <c r="M123" s="187">
        <f t="shared" si="11"/>
        <v>3.0308026490903368E-2</v>
      </c>
      <c r="N123" s="187">
        <f t="shared" si="12"/>
        <v>-6.6708272822323042E-2</v>
      </c>
    </row>
    <row r="124" spans="1:14">
      <c r="A124" s="47">
        <v>42186</v>
      </c>
      <c r="B124" s="83">
        <v>26.5</v>
      </c>
      <c r="C124" s="48">
        <v>26</v>
      </c>
      <c r="D124" s="49">
        <v>17.5</v>
      </c>
      <c r="E124" s="49">
        <v>11.5</v>
      </c>
      <c r="F124" s="140">
        <v>6.5</v>
      </c>
      <c r="G124" s="50">
        <v>4</v>
      </c>
      <c r="H124" s="83">
        <v>3.8477199999999998</v>
      </c>
      <c r="I124" s="187">
        <f t="shared" si="7"/>
        <v>-3.4578654338559021E-2</v>
      </c>
      <c r="J124" s="187">
        <f t="shared" si="8"/>
        <v>-3.4987820463355336E-2</v>
      </c>
      <c r="K124" s="187">
        <f t="shared" si="9"/>
        <v>-4.7545404872301085E-2</v>
      </c>
      <c r="L124" s="187">
        <f t="shared" si="13"/>
        <v>-4.0458984648475062E-2</v>
      </c>
      <c r="M124" s="211">
        <f t="shared" si="11"/>
        <v>-7.7627192073404048E-3</v>
      </c>
      <c r="N124" s="187">
        <f t="shared" si="12"/>
        <v>-6.6708272822323042E-2</v>
      </c>
    </row>
    <row r="125" spans="1:14">
      <c r="A125" s="38" t="s">
        <v>31</v>
      </c>
      <c r="B125" s="44">
        <f>AVERAGE(B4:B124)</f>
        <v>35.241735537190081</v>
      </c>
      <c r="C125" s="44">
        <f>AVERAGE(C20:C124)</f>
        <v>45.11904761904762</v>
      </c>
      <c r="D125" s="44">
        <f t="shared" ref="D125:N125" si="14">AVERAGE(D4:D124)</f>
        <v>36.928512396694217</v>
      </c>
      <c r="E125" s="44">
        <f t="shared" si="14"/>
        <v>29.386363636363637</v>
      </c>
      <c r="F125" s="44">
        <f t="shared" si="14"/>
        <v>21.634297520661157</v>
      </c>
      <c r="G125" s="44">
        <f t="shared" si="14"/>
        <v>14.53099173553719</v>
      </c>
      <c r="H125" s="44">
        <f t="shared" si="14"/>
        <v>5.2656356003330238</v>
      </c>
      <c r="I125" s="193">
        <f t="shared" si="14"/>
        <v>-3.1161531632069531E-3</v>
      </c>
      <c r="J125" s="193">
        <f t="shared" si="14"/>
        <v>-2.1552876009486431E-2</v>
      </c>
      <c r="K125" s="193">
        <f t="shared" si="14"/>
        <v>-2.9431983486693049E-2</v>
      </c>
      <c r="L125" s="193">
        <f t="shared" si="14"/>
        <v>-3.5928529418953317E-2</v>
      </c>
      <c r="M125" s="193">
        <f t="shared" si="14"/>
        <v>-0.16560637642940418</v>
      </c>
      <c r="N125" s="193">
        <f t="shared" si="14"/>
        <v>-7.7046505114991309E-2</v>
      </c>
    </row>
    <row r="126" spans="1:14">
      <c r="A126" s="8" t="s">
        <v>186</v>
      </c>
      <c r="B126" s="85">
        <f>STDEV(B4:B124)*SQRT(12)</f>
        <v>29.901491159367261</v>
      </c>
      <c r="C126" s="85">
        <f>STDEV(C20:C124)*SQRT(12)</f>
        <v>76.118780082964278</v>
      </c>
      <c r="D126" s="85">
        <f t="shared" ref="D126:H126" si="15">STDEV(D4:D124)*SQRT(12)</f>
        <v>68.144940481470357</v>
      </c>
      <c r="E126" s="85">
        <f t="shared" si="15"/>
        <v>60.63919936806554</v>
      </c>
      <c r="F126" s="85">
        <f t="shared" si="15"/>
        <v>50.998657007110744</v>
      </c>
      <c r="G126" s="85">
        <f t="shared" si="15"/>
        <v>38.218053693237351</v>
      </c>
      <c r="H126" s="85">
        <f t="shared" si="15"/>
        <v>3.9129790424638276</v>
      </c>
      <c r="I126" s="87">
        <f t="shared" ref="I126:N126" si="16">STDEV(I4:I124)*SQRT(12)</f>
        <v>7.4486041985606155E-2</v>
      </c>
      <c r="J126" s="87">
        <f t="shared" si="16"/>
        <v>2.3425296697596538E-2</v>
      </c>
      <c r="K126" s="87">
        <f t="shared" si="16"/>
        <v>2.9698728071834109E-2</v>
      </c>
      <c r="L126" s="87">
        <f t="shared" si="16"/>
        <v>3.4967960080050632E-2</v>
      </c>
      <c r="M126" s="87">
        <f t="shared" si="16"/>
        <v>0.38115455006126997</v>
      </c>
      <c r="N126" s="87">
        <f t="shared" si="16"/>
        <v>3.1302641124515092E-2</v>
      </c>
    </row>
  </sheetData>
  <phoneticPr fontId="10" type="noConversion"/>
  <printOptions horizontalCentered="1" verticalCentered="1"/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7"/>
  <sheetViews>
    <sheetView topLeftCell="P1" workbookViewId="0">
      <pane ySplit="2" topLeftCell="A3" activePane="bottomLeft" state="frozen"/>
      <selection pane="bottomLeft" sqref="A1:A2"/>
    </sheetView>
  </sheetViews>
  <sheetFormatPr defaultRowHeight="15"/>
  <cols>
    <col min="1" max="1" width="15.140625" style="8" customWidth="1"/>
    <col min="2" max="3" width="12.7109375" style="8" customWidth="1"/>
    <col min="4" max="4" width="8.28515625" style="8" customWidth="1"/>
    <col min="5" max="5" width="8.5703125" style="8" customWidth="1"/>
    <col min="6" max="7" width="12.7109375" style="8" customWidth="1"/>
    <col min="8" max="8" width="7.7109375" style="8" customWidth="1"/>
    <col min="9" max="9" width="7" style="8" customWidth="1"/>
    <col min="10" max="13" width="12.7109375" style="8" customWidth="1"/>
  </cols>
  <sheetData>
    <row r="1" spans="1:13" ht="81" customHeight="1">
      <c r="A1" s="231" t="s">
        <v>87</v>
      </c>
      <c r="B1" s="65" t="s">
        <v>86</v>
      </c>
      <c r="C1" s="66" t="s">
        <v>85</v>
      </c>
      <c r="D1" s="67" t="s">
        <v>89</v>
      </c>
      <c r="E1" s="68" t="s">
        <v>88</v>
      </c>
      <c r="F1" s="69" t="s">
        <v>84</v>
      </c>
      <c r="G1" s="69" t="s">
        <v>83</v>
      </c>
      <c r="H1" s="70" t="s">
        <v>89</v>
      </c>
      <c r="I1" s="70" t="s">
        <v>88</v>
      </c>
      <c r="J1" s="71" t="s">
        <v>82</v>
      </c>
      <c r="K1" s="71" t="s">
        <v>81</v>
      </c>
      <c r="L1" s="71" t="s">
        <v>80</v>
      </c>
      <c r="M1" s="71" t="s">
        <v>79</v>
      </c>
    </row>
    <row r="2" spans="1:13" ht="14.25" customHeight="1">
      <c r="A2" s="232"/>
      <c r="B2" s="72" t="s">
        <v>78</v>
      </c>
      <c r="C2" s="73" t="s">
        <v>78</v>
      </c>
      <c r="D2" s="73" t="s">
        <v>78</v>
      </c>
      <c r="E2" s="74"/>
      <c r="F2" s="72" t="s">
        <v>78</v>
      </c>
      <c r="G2" s="75" t="s">
        <v>78</v>
      </c>
      <c r="H2" s="75" t="s">
        <v>78</v>
      </c>
      <c r="I2" s="75"/>
      <c r="J2" s="76" t="s">
        <v>77</v>
      </c>
      <c r="K2" s="77" t="s">
        <v>77</v>
      </c>
      <c r="L2" s="77" t="s">
        <v>77</v>
      </c>
      <c r="M2" s="77" t="s">
        <v>77</v>
      </c>
    </row>
    <row r="3" spans="1:13" ht="14.25" customHeight="1">
      <c r="A3" s="30" t="s">
        <v>181</v>
      </c>
      <c r="B3" s="51">
        <f>B126</f>
        <v>265.78947368421052</v>
      </c>
      <c r="C3" s="51">
        <f t="shared" ref="C3:M3" si="0">C126</f>
        <v>432.63157894736844</v>
      </c>
      <c r="D3" s="51">
        <f t="shared" si="0"/>
        <v>349.21052631578948</v>
      </c>
      <c r="E3" s="51">
        <f t="shared" si="0"/>
        <v>-3.167886889972632E-2</v>
      </c>
      <c r="F3" s="51">
        <f t="shared" si="0"/>
        <v>263.68421052631578</v>
      </c>
      <c r="G3" s="51">
        <f t="shared" si="0"/>
        <v>428.94736842105266</v>
      </c>
      <c r="H3" s="51">
        <f t="shared" si="0"/>
        <v>346.31578947368422</v>
      </c>
      <c r="I3" s="51">
        <f t="shared" si="0"/>
        <v>-3.0663437166322183E-2</v>
      </c>
      <c r="J3" s="51">
        <f t="shared" si="0"/>
        <v>9.2385492105263154</v>
      </c>
      <c r="K3" s="51">
        <f t="shared" si="0"/>
        <v>5.1957713157894734</v>
      </c>
      <c r="L3" s="51">
        <f t="shared" si="0"/>
        <v>3.9372721052631583</v>
      </c>
      <c r="M3" s="51">
        <f t="shared" si="0"/>
        <v>3.1027034210526319</v>
      </c>
    </row>
    <row r="4" spans="1:13" ht="14.25" customHeight="1">
      <c r="A4" s="5" t="s">
        <v>183</v>
      </c>
      <c r="B4" s="8" t="s">
        <v>20</v>
      </c>
      <c r="C4" s="8" t="s">
        <v>20</v>
      </c>
      <c r="D4" s="8" t="s">
        <v>20</v>
      </c>
      <c r="E4" s="192">
        <f t="shared" ref="E4:I4" si="1">E127</f>
        <v>0.38126832966272084</v>
      </c>
      <c r="F4" s="8" t="s">
        <v>20</v>
      </c>
      <c r="G4" s="8" t="s">
        <v>20</v>
      </c>
      <c r="H4" s="8" t="s">
        <v>20</v>
      </c>
      <c r="I4" s="192">
        <f t="shared" si="1"/>
        <v>0.38311430305163102</v>
      </c>
      <c r="J4" s="8" t="s">
        <v>20</v>
      </c>
      <c r="K4" s="8" t="s">
        <v>20</v>
      </c>
      <c r="L4" s="8" t="s">
        <v>20</v>
      </c>
      <c r="M4" s="8" t="s">
        <v>20</v>
      </c>
    </row>
    <row r="5" spans="1:13">
      <c r="A5" s="78">
        <v>38534</v>
      </c>
      <c r="B5" s="44">
        <v>260</v>
      </c>
      <c r="C5" s="44">
        <v>280</v>
      </c>
      <c r="D5" s="44">
        <f>0.5*(B5+C5)</f>
        <v>270</v>
      </c>
      <c r="E5" s="44"/>
      <c r="F5" s="46">
        <v>260</v>
      </c>
      <c r="G5" s="44">
        <v>285</v>
      </c>
      <c r="H5" s="44">
        <f>0.5*(F5+G5)</f>
        <v>272.5</v>
      </c>
      <c r="I5" s="44"/>
      <c r="J5" s="79">
        <v>7.7784097115384601</v>
      </c>
      <c r="K5" s="79">
        <v>4.6039600387596904</v>
      </c>
      <c r="L5" s="79">
        <v>3.9885253333333299</v>
      </c>
      <c r="M5" s="79">
        <v>2.4403779139072799</v>
      </c>
    </row>
    <row r="6" spans="1:13">
      <c r="A6" s="80">
        <v>38565</v>
      </c>
      <c r="B6" s="44">
        <v>260</v>
      </c>
      <c r="C6" s="44">
        <v>280</v>
      </c>
      <c r="D6" s="44">
        <f t="shared" ref="D6:D69" si="2">0.5*(B6+C6)</f>
        <v>270</v>
      </c>
      <c r="E6" s="45">
        <f>LN(D6/D5)</f>
        <v>0</v>
      </c>
      <c r="F6" s="46">
        <v>260</v>
      </c>
      <c r="G6" s="44">
        <v>285</v>
      </c>
      <c r="H6" s="44">
        <f t="shared" ref="H6:H69" si="3">0.5*(F6+G6)</f>
        <v>272.5</v>
      </c>
      <c r="I6" s="44">
        <f>LN(H6/H5)</f>
        <v>0</v>
      </c>
      <c r="J6" s="81">
        <v>7.2216705660377398</v>
      </c>
      <c r="K6" s="81">
        <v>4.3146489393939396</v>
      </c>
      <c r="L6" s="81">
        <v>3.7819911206896601</v>
      </c>
      <c r="M6" s="81">
        <v>2.29783150224215</v>
      </c>
    </row>
    <row r="7" spans="1:13">
      <c r="A7" s="80">
        <v>38596</v>
      </c>
      <c r="B7" s="44">
        <v>260</v>
      </c>
      <c r="C7" s="44">
        <v>355</v>
      </c>
      <c r="D7" s="44">
        <f t="shared" si="2"/>
        <v>307.5</v>
      </c>
      <c r="E7" s="45">
        <f t="shared" ref="E7:E70" si="4">LN(D7/D6)</f>
        <v>0.13005312824819776</v>
      </c>
      <c r="F7" s="46">
        <v>260</v>
      </c>
      <c r="G7" s="44">
        <v>365</v>
      </c>
      <c r="H7" s="44">
        <f t="shared" si="3"/>
        <v>312.5</v>
      </c>
      <c r="I7" s="44">
        <f t="shared" ref="I7:I70" si="5">LN(H7/H6)</f>
        <v>0.13696585507315742</v>
      </c>
      <c r="J7" s="81">
        <v>7.5463602941176502</v>
      </c>
      <c r="K7" s="81">
        <v>4.5202044814814801</v>
      </c>
      <c r="L7" s="81">
        <v>3.9417162037037001</v>
      </c>
      <c r="M7" s="81">
        <v>2.3699515675057201</v>
      </c>
    </row>
    <row r="8" spans="1:13">
      <c r="A8" s="80">
        <v>38626</v>
      </c>
      <c r="B8" s="44">
        <v>260</v>
      </c>
      <c r="C8" s="44">
        <v>320</v>
      </c>
      <c r="D8" s="44">
        <f t="shared" si="2"/>
        <v>290</v>
      </c>
      <c r="E8" s="45">
        <f t="shared" si="4"/>
        <v>-5.8594164266052823E-2</v>
      </c>
      <c r="F8" s="46">
        <v>260</v>
      </c>
      <c r="G8" s="44">
        <v>325</v>
      </c>
      <c r="H8" s="44">
        <f t="shared" si="3"/>
        <v>292.5</v>
      </c>
      <c r="I8" s="44">
        <f t="shared" si="5"/>
        <v>-6.6139802504544945E-2</v>
      </c>
      <c r="J8" s="81">
        <v>7.1419788999999998</v>
      </c>
      <c r="K8" s="81">
        <v>4.2784640076335902</v>
      </c>
      <c r="L8" s="81">
        <v>3.7866890566037701</v>
      </c>
      <c r="M8" s="81">
        <v>2.2745458198614301</v>
      </c>
    </row>
    <row r="9" spans="1:13">
      <c r="A9" s="80">
        <v>38657</v>
      </c>
      <c r="B9" s="44">
        <v>260</v>
      </c>
      <c r="C9" s="44">
        <v>310</v>
      </c>
      <c r="D9" s="44">
        <f t="shared" si="2"/>
        <v>285</v>
      </c>
      <c r="E9" s="45">
        <f t="shared" si="4"/>
        <v>-1.7391742711869222E-2</v>
      </c>
      <c r="F9" s="46">
        <v>260</v>
      </c>
      <c r="G9" s="44">
        <v>315</v>
      </c>
      <c r="H9" s="44">
        <f t="shared" si="3"/>
        <v>287.5</v>
      </c>
      <c r="I9" s="44">
        <f t="shared" si="5"/>
        <v>-1.7241806434506103E-2</v>
      </c>
      <c r="J9" s="81">
        <v>7.3175087234042602</v>
      </c>
      <c r="K9" s="81">
        <v>4.4126905555555496</v>
      </c>
      <c r="L9" s="81">
        <v>3.8441226923076899</v>
      </c>
      <c r="M9" s="81">
        <v>2.3035764184397198</v>
      </c>
    </row>
    <row r="10" spans="1:13">
      <c r="A10" s="80">
        <v>38687</v>
      </c>
      <c r="B10" s="44">
        <v>260</v>
      </c>
      <c r="C10" s="44">
        <v>325</v>
      </c>
      <c r="D10" s="44">
        <f t="shared" si="2"/>
        <v>292.5</v>
      </c>
      <c r="E10" s="45">
        <f t="shared" si="4"/>
        <v>2.5975486403260736E-2</v>
      </c>
      <c r="F10" s="46">
        <v>260</v>
      </c>
      <c r="G10" s="44">
        <v>330</v>
      </c>
      <c r="H10" s="44">
        <f t="shared" si="3"/>
        <v>295</v>
      </c>
      <c r="I10" s="44">
        <f t="shared" si="5"/>
        <v>2.5752496102414764E-2</v>
      </c>
      <c r="J10" s="81">
        <v>7.2830674468085101</v>
      </c>
      <c r="K10" s="81">
        <v>4.4068832462686602</v>
      </c>
      <c r="L10" s="81">
        <v>3.8111008000000002</v>
      </c>
      <c r="M10" s="81">
        <v>2.2798666336633699</v>
      </c>
    </row>
    <row r="11" spans="1:13">
      <c r="A11" s="80">
        <v>38718</v>
      </c>
      <c r="B11" s="44">
        <v>230</v>
      </c>
      <c r="C11" s="44">
        <v>325</v>
      </c>
      <c r="D11" s="44">
        <f t="shared" si="2"/>
        <v>277.5</v>
      </c>
      <c r="E11" s="45">
        <f t="shared" si="4"/>
        <v>-5.2643733485422027E-2</v>
      </c>
      <c r="F11" s="46">
        <v>230</v>
      </c>
      <c r="G11" s="44">
        <v>330</v>
      </c>
      <c r="H11" s="44">
        <f t="shared" si="3"/>
        <v>280</v>
      </c>
      <c r="I11" s="44">
        <f t="shared" si="5"/>
        <v>-5.2185753170570191E-2</v>
      </c>
      <c r="J11" s="81">
        <v>7.2830674468085101</v>
      </c>
      <c r="K11" s="81">
        <v>4.3925528731343304</v>
      </c>
      <c r="L11" s="81">
        <v>3.8049733333333302</v>
      </c>
      <c r="M11" s="81">
        <v>2.28497471032746</v>
      </c>
    </row>
    <row r="12" spans="1:13">
      <c r="A12" s="80">
        <v>38749</v>
      </c>
      <c r="B12" s="44">
        <v>230</v>
      </c>
      <c r="C12" s="44">
        <v>325</v>
      </c>
      <c r="D12" s="44">
        <f t="shared" si="2"/>
        <v>277.5</v>
      </c>
      <c r="E12" s="45">
        <f t="shared" si="4"/>
        <v>0</v>
      </c>
      <c r="F12" s="46">
        <v>230</v>
      </c>
      <c r="G12" s="44">
        <v>330</v>
      </c>
      <c r="H12" s="44">
        <f t="shared" si="3"/>
        <v>280</v>
      </c>
      <c r="I12" s="44">
        <f t="shared" si="5"/>
        <v>0</v>
      </c>
      <c r="J12" s="81">
        <v>7.1302079999999997</v>
      </c>
      <c r="K12" s="81">
        <v>4.31521984615385</v>
      </c>
      <c r="L12" s="81">
        <v>3.84192</v>
      </c>
      <c r="M12" s="81">
        <v>2.3245681266490799</v>
      </c>
    </row>
    <row r="13" spans="1:13">
      <c r="A13" s="80">
        <v>38777</v>
      </c>
      <c r="B13" s="44">
        <v>230</v>
      </c>
      <c r="C13" s="44">
        <v>350</v>
      </c>
      <c r="D13" s="44">
        <f t="shared" si="2"/>
        <v>290</v>
      </c>
      <c r="E13" s="45">
        <f t="shared" si="4"/>
        <v>4.4059989794030495E-2</v>
      </c>
      <c r="F13" s="46">
        <v>230</v>
      </c>
      <c r="G13" s="44">
        <v>355</v>
      </c>
      <c r="H13" s="44">
        <f t="shared" si="3"/>
        <v>292.5</v>
      </c>
      <c r="I13" s="44">
        <f t="shared" si="5"/>
        <v>4.3675063502661635E-2</v>
      </c>
      <c r="J13" s="81">
        <v>7.3399200000000002</v>
      </c>
      <c r="K13" s="81">
        <v>4.4115007575757597</v>
      </c>
      <c r="L13" s="81">
        <v>3.87978111111111</v>
      </c>
      <c r="M13" s="81">
        <v>2.3696995945945898</v>
      </c>
    </row>
    <row r="14" spans="1:13">
      <c r="A14" s="80">
        <v>38808</v>
      </c>
      <c r="B14" s="44">
        <v>230</v>
      </c>
      <c r="C14" s="44">
        <v>362</v>
      </c>
      <c r="D14" s="44">
        <f t="shared" si="2"/>
        <v>296</v>
      </c>
      <c r="E14" s="45">
        <f t="shared" si="4"/>
        <v>2.0478531343540701E-2</v>
      </c>
      <c r="F14" s="46">
        <v>230</v>
      </c>
      <c r="G14" s="44">
        <v>362</v>
      </c>
      <c r="H14" s="44">
        <f t="shared" si="3"/>
        <v>296</v>
      </c>
      <c r="I14" s="44">
        <f t="shared" si="5"/>
        <v>1.1894787652149146E-2</v>
      </c>
      <c r="J14" s="81">
        <v>7.5785021777777803</v>
      </c>
      <c r="K14" s="81">
        <v>4.55261781538462</v>
      </c>
      <c r="L14" s="81">
        <v>3.9733428085106399</v>
      </c>
      <c r="M14" s="81">
        <v>2.4453538787878801</v>
      </c>
    </row>
    <row r="15" spans="1:13">
      <c r="A15" s="80">
        <v>38838</v>
      </c>
      <c r="B15" s="44">
        <v>230</v>
      </c>
      <c r="C15" s="44">
        <v>360</v>
      </c>
      <c r="D15" s="44">
        <f t="shared" si="2"/>
        <v>295</v>
      </c>
      <c r="E15" s="45">
        <f t="shared" si="4"/>
        <v>-3.3840979842405684E-3</v>
      </c>
      <c r="F15" s="46">
        <v>232</v>
      </c>
      <c r="G15" s="44">
        <v>360</v>
      </c>
      <c r="H15" s="44">
        <f t="shared" si="3"/>
        <v>296</v>
      </c>
      <c r="I15" s="44">
        <f t="shared" si="5"/>
        <v>0</v>
      </c>
      <c r="J15" s="81">
        <v>7.7680490909090896</v>
      </c>
      <c r="K15" s="81">
        <v>4.6565312878787903</v>
      </c>
      <c r="L15" s="81">
        <v>3.9631460869565198</v>
      </c>
      <c r="M15" s="81">
        <v>2.4383710227272699</v>
      </c>
    </row>
    <row r="16" spans="1:13">
      <c r="A16" s="80">
        <v>38869</v>
      </c>
      <c r="B16" s="44">
        <v>230</v>
      </c>
      <c r="C16" s="44">
        <v>345</v>
      </c>
      <c r="D16" s="44">
        <f t="shared" si="2"/>
        <v>287.5</v>
      </c>
      <c r="E16" s="45">
        <f t="shared" si="4"/>
        <v>-2.575249610241474E-2</v>
      </c>
      <c r="F16" s="46">
        <v>232</v>
      </c>
      <c r="G16" s="44">
        <v>345</v>
      </c>
      <c r="H16" s="44">
        <f t="shared" si="3"/>
        <v>288.5</v>
      </c>
      <c r="I16" s="44">
        <f t="shared" si="5"/>
        <v>-2.5664368375906112E-2</v>
      </c>
      <c r="J16" s="81">
        <v>7.2048837209302299</v>
      </c>
      <c r="K16" s="81">
        <v>4.3493704838709704</v>
      </c>
      <c r="L16" s="81">
        <v>3.8101579787233999</v>
      </c>
      <c r="M16" s="81">
        <v>2.33303477678571</v>
      </c>
    </row>
    <row r="17" spans="1:13">
      <c r="A17" s="80">
        <v>38899</v>
      </c>
      <c r="B17" s="44">
        <v>230</v>
      </c>
      <c r="C17" s="44">
        <v>350</v>
      </c>
      <c r="D17" s="44">
        <f t="shared" si="2"/>
        <v>290</v>
      </c>
      <c r="E17" s="45">
        <f t="shared" si="4"/>
        <v>8.6580627431145311E-3</v>
      </c>
      <c r="F17" s="46">
        <v>232</v>
      </c>
      <c r="G17" s="44">
        <v>350</v>
      </c>
      <c r="H17" s="44">
        <f t="shared" si="3"/>
        <v>291</v>
      </c>
      <c r="I17" s="44">
        <f t="shared" si="5"/>
        <v>8.6281812233381886E-3</v>
      </c>
      <c r="J17" s="81">
        <v>7.5308483720930202</v>
      </c>
      <c r="K17" s="81">
        <v>4.5384497560975596</v>
      </c>
      <c r="L17" s="81">
        <v>3.8812641304347801</v>
      </c>
      <c r="M17" s="81">
        <v>2.3719046686746998</v>
      </c>
    </row>
    <row r="18" spans="1:13">
      <c r="A18" s="80">
        <v>38930</v>
      </c>
      <c r="B18" s="44">
        <v>230</v>
      </c>
      <c r="C18" s="44">
        <v>355</v>
      </c>
      <c r="D18" s="44">
        <f t="shared" si="2"/>
        <v>292.5</v>
      </c>
      <c r="E18" s="45">
        <f t="shared" si="4"/>
        <v>8.583743691391435E-3</v>
      </c>
      <c r="F18" s="46">
        <v>232</v>
      </c>
      <c r="G18" s="44">
        <v>355</v>
      </c>
      <c r="H18" s="44">
        <f t="shared" si="3"/>
        <v>293.5</v>
      </c>
      <c r="I18" s="44">
        <f t="shared" si="5"/>
        <v>8.5543720966585954E-3</v>
      </c>
      <c r="J18" s="81">
        <v>7.5164224390243897</v>
      </c>
      <c r="K18" s="81">
        <v>4.5349406557377101</v>
      </c>
      <c r="L18" s="81">
        <v>3.9914455813953502</v>
      </c>
      <c r="M18" s="81">
        <v>2.4466606686930099</v>
      </c>
    </row>
    <row r="19" spans="1:13">
      <c r="A19" s="80">
        <v>38961</v>
      </c>
      <c r="B19" s="44">
        <v>230</v>
      </c>
      <c r="C19" s="44">
        <v>360</v>
      </c>
      <c r="D19" s="44">
        <f t="shared" si="2"/>
        <v>295</v>
      </c>
      <c r="E19" s="45">
        <f t="shared" si="4"/>
        <v>8.5106896679086105E-3</v>
      </c>
      <c r="F19" s="46">
        <v>232</v>
      </c>
      <c r="G19" s="44">
        <v>370</v>
      </c>
      <c r="H19" s="44">
        <f t="shared" si="3"/>
        <v>301</v>
      </c>
      <c r="I19" s="44">
        <f t="shared" si="5"/>
        <v>2.52326254807245E-2</v>
      </c>
      <c r="J19" s="81">
        <v>8.3115052631578905</v>
      </c>
      <c r="K19" s="81">
        <v>5.0361451612903201</v>
      </c>
      <c r="L19" s="81">
        <v>4.6566865116279104</v>
      </c>
      <c r="M19" s="81">
        <v>2.8577621739130401</v>
      </c>
    </row>
    <row r="20" spans="1:13">
      <c r="A20" s="80">
        <v>38991</v>
      </c>
      <c r="B20" s="44">
        <v>230</v>
      </c>
      <c r="C20" s="44">
        <v>360</v>
      </c>
      <c r="D20" s="44">
        <f t="shared" si="2"/>
        <v>295</v>
      </c>
      <c r="E20" s="45">
        <f t="shared" si="4"/>
        <v>0</v>
      </c>
      <c r="F20" s="46">
        <v>232</v>
      </c>
      <c r="G20" s="44">
        <v>370</v>
      </c>
      <c r="H20" s="44">
        <f t="shared" si="3"/>
        <v>301</v>
      </c>
      <c r="I20" s="44">
        <f t="shared" si="5"/>
        <v>0</v>
      </c>
      <c r="J20" s="81">
        <v>8.6231867105263191</v>
      </c>
      <c r="K20" s="81">
        <v>5.2250006048387103</v>
      </c>
      <c r="L20" s="81">
        <v>4.7675599999999996</v>
      </c>
      <c r="M20" s="81">
        <v>2.9243982461538498</v>
      </c>
    </row>
    <row r="21" spans="1:13">
      <c r="A21" s="80">
        <v>39022</v>
      </c>
      <c r="B21" s="44">
        <v>230</v>
      </c>
      <c r="C21" s="44">
        <v>400</v>
      </c>
      <c r="D21" s="44">
        <f t="shared" si="2"/>
        <v>315</v>
      </c>
      <c r="E21" s="45">
        <f t="shared" si="4"/>
        <v>6.5597282485813271E-2</v>
      </c>
      <c r="F21" s="46">
        <v>232</v>
      </c>
      <c r="G21" s="44">
        <v>400</v>
      </c>
      <c r="H21" s="44">
        <f t="shared" si="3"/>
        <v>316</v>
      </c>
      <c r="I21" s="44">
        <f t="shared" si="5"/>
        <v>4.8631948838036378E-2</v>
      </c>
      <c r="J21" s="81">
        <v>8.3115052631578905</v>
      </c>
      <c r="K21" s="81">
        <v>5.0268099173553704</v>
      </c>
      <c r="L21" s="81">
        <v>4.4342819999999996</v>
      </c>
      <c r="M21" s="81">
        <v>2.7592860389610401</v>
      </c>
    </row>
    <row r="22" spans="1:13">
      <c r="A22" s="80">
        <v>39052</v>
      </c>
      <c r="B22" s="44">
        <v>225</v>
      </c>
      <c r="C22" s="44">
        <v>390</v>
      </c>
      <c r="D22" s="44">
        <f t="shared" si="2"/>
        <v>307.5</v>
      </c>
      <c r="E22" s="45">
        <f t="shared" si="4"/>
        <v>-2.409755157906053E-2</v>
      </c>
      <c r="F22" s="46">
        <v>225</v>
      </c>
      <c r="G22" s="44">
        <v>390</v>
      </c>
      <c r="H22" s="44">
        <f t="shared" si="3"/>
        <v>307.5</v>
      </c>
      <c r="I22" s="44">
        <f t="shared" si="5"/>
        <v>-2.7267126340339586E-2</v>
      </c>
      <c r="J22" s="81">
        <v>8.6231867105263191</v>
      </c>
      <c r="K22" s="81">
        <v>5.2170493495935002</v>
      </c>
      <c r="L22" s="81">
        <v>4.5357102222222201</v>
      </c>
      <c r="M22" s="81">
        <v>2.8281957550335601</v>
      </c>
    </row>
    <row r="23" spans="1:13">
      <c r="A23" s="80">
        <v>39083</v>
      </c>
      <c r="B23" s="44">
        <v>230</v>
      </c>
      <c r="C23" s="44">
        <v>430</v>
      </c>
      <c r="D23" s="44">
        <f t="shared" si="2"/>
        <v>330</v>
      </c>
      <c r="E23" s="45">
        <f t="shared" si="4"/>
        <v>7.0617567213953417E-2</v>
      </c>
      <c r="F23" s="46">
        <v>230</v>
      </c>
      <c r="G23" s="44">
        <v>430</v>
      </c>
      <c r="H23" s="44">
        <f t="shared" si="3"/>
        <v>330</v>
      </c>
      <c r="I23" s="44">
        <f t="shared" si="5"/>
        <v>7.0617567213953417E-2</v>
      </c>
      <c r="J23" s="81">
        <v>8.9348681578947406</v>
      </c>
      <c r="K23" s="81">
        <v>5.4179375806451597</v>
      </c>
      <c r="L23" s="81">
        <v>4.6768520000000002</v>
      </c>
      <c r="M23" s="81">
        <v>2.9346848484848498</v>
      </c>
    </row>
    <row r="24" spans="1:13">
      <c r="A24" s="80">
        <v>39114</v>
      </c>
      <c r="B24" s="44">
        <v>230</v>
      </c>
      <c r="C24" s="44">
        <v>430</v>
      </c>
      <c r="D24" s="44">
        <f t="shared" si="2"/>
        <v>330</v>
      </c>
      <c r="E24" s="45">
        <f t="shared" si="4"/>
        <v>0</v>
      </c>
      <c r="F24" s="46">
        <v>230</v>
      </c>
      <c r="G24" s="44">
        <v>430</v>
      </c>
      <c r="H24" s="44">
        <f t="shared" si="3"/>
        <v>330</v>
      </c>
      <c r="I24" s="44">
        <f t="shared" si="5"/>
        <v>0</v>
      </c>
      <c r="J24" s="81">
        <v>8.9348681578947406</v>
      </c>
      <c r="K24" s="81">
        <v>5.4181808730158698</v>
      </c>
      <c r="L24" s="81">
        <v>4.5438999999999998</v>
      </c>
      <c r="M24" s="81">
        <v>3.0088894360902301</v>
      </c>
    </row>
    <row r="25" spans="1:13">
      <c r="A25" s="80">
        <v>39142</v>
      </c>
      <c r="B25" s="44">
        <v>230</v>
      </c>
      <c r="C25" s="44">
        <v>435</v>
      </c>
      <c r="D25" s="44">
        <f t="shared" si="2"/>
        <v>332.5</v>
      </c>
      <c r="E25" s="45">
        <f t="shared" si="4"/>
        <v>7.5472056353829038E-3</v>
      </c>
      <c r="F25" s="46">
        <v>230</v>
      </c>
      <c r="G25" s="44">
        <v>435</v>
      </c>
      <c r="H25" s="44">
        <f t="shared" si="3"/>
        <v>332.5</v>
      </c>
      <c r="I25" s="44">
        <f t="shared" si="5"/>
        <v>7.5472056353829038E-3</v>
      </c>
      <c r="J25" s="81">
        <v>9.0952476923076908</v>
      </c>
      <c r="K25" s="81">
        <v>5.4494094094488199</v>
      </c>
      <c r="L25" s="81">
        <v>4.5885457142857096</v>
      </c>
      <c r="M25" s="81">
        <v>3.0515117175572501</v>
      </c>
    </row>
    <row r="26" spans="1:13">
      <c r="A26" s="80">
        <v>39173</v>
      </c>
      <c r="B26" s="44">
        <v>230</v>
      </c>
      <c r="C26" s="44">
        <v>445</v>
      </c>
      <c r="D26" s="44">
        <f t="shared" si="2"/>
        <v>337.5</v>
      </c>
      <c r="E26" s="45">
        <f t="shared" si="4"/>
        <v>1.4925650216675792E-2</v>
      </c>
      <c r="F26" s="46">
        <v>230</v>
      </c>
      <c r="G26" s="44">
        <v>445</v>
      </c>
      <c r="H26" s="44">
        <f t="shared" si="3"/>
        <v>337.5</v>
      </c>
      <c r="I26" s="44">
        <f t="shared" si="5"/>
        <v>1.4925650216675792E-2</v>
      </c>
      <c r="J26" s="81">
        <v>9.3212861842105301</v>
      </c>
      <c r="K26" s="81">
        <v>5.5647250000000001</v>
      </c>
      <c r="L26" s="81">
        <v>4.69311833333333</v>
      </c>
      <c r="M26" s="81">
        <v>3.1213030078125001</v>
      </c>
    </row>
    <row r="27" spans="1:13">
      <c r="A27" s="80">
        <v>39203</v>
      </c>
      <c r="B27" s="44">
        <v>230</v>
      </c>
      <c r="C27" s="44">
        <v>430</v>
      </c>
      <c r="D27" s="44">
        <f t="shared" si="2"/>
        <v>330</v>
      </c>
      <c r="E27" s="45">
        <f t="shared" si="4"/>
        <v>-2.2472855852058628E-2</v>
      </c>
      <c r="F27" s="46">
        <v>230</v>
      </c>
      <c r="G27" s="44">
        <v>430</v>
      </c>
      <c r="H27" s="44">
        <f t="shared" si="3"/>
        <v>330</v>
      </c>
      <c r="I27" s="44">
        <f t="shared" si="5"/>
        <v>-2.2472855852058628E-2</v>
      </c>
      <c r="J27" s="81">
        <v>9.2165526315789492</v>
      </c>
      <c r="K27" s="81">
        <v>5.5004090625000002</v>
      </c>
      <c r="L27" s="81">
        <v>4.6772</v>
      </c>
      <c r="M27" s="81">
        <v>3.0865123437499999</v>
      </c>
    </row>
    <row r="28" spans="1:13">
      <c r="A28" s="80">
        <v>39234</v>
      </c>
      <c r="B28" s="44">
        <v>230</v>
      </c>
      <c r="C28" s="44">
        <v>430</v>
      </c>
      <c r="D28" s="44">
        <f t="shared" si="2"/>
        <v>330</v>
      </c>
      <c r="E28" s="45">
        <f t="shared" si="4"/>
        <v>0</v>
      </c>
      <c r="F28" s="46">
        <v>230</v>
      </c>
      <c r="G28" s="44">
        <v>430</v>
      </c>
      <c r="H28" s="44">
        <f t="shared" si="3"/>
        <v>330</v>
      </c>
      <c r="I28" s="44">
        <f t="shared" si="5"/>
        <v>0</v>
      </c>
      <c r="J28" s="81">
        <v>9.3088049999999996</v>
      </c>
      <c r="K28" s="81">
        <v>5.4754480000000001</v>
      </c>
      <c r="L28" s="81">
        <v>4.6309315555555601</v>
      </c>
      <c r="M28" s="81">
        <v>3.0902970114942501</v>
      </c>
    </row>
    <row r="29" spans="1:13">
      <c r="A29" s="80">
        <v>39264</v>
      </c>
      <c r="B29" s="44">
        <v>230</v>
      </c>
      <c r="C29" s="44">
        <v>430</v>
      </c>
      <c r="D29" s="44">
        <f t="shared" si="2"/>
        <v>330</v>
      </c>
      <c r="E29" s="45">
        <f t="shared" si="4"/>
        <v>0</v>
      </c>
      <c r="F29" s="46">
        <v>230</v>
      </c>
      <c r="G29" s="44">
        <v>430</v>
      </c>
      <c r="H29" s="44">
        <f t="shared" si="3"/>
        <v>330</v>
      </c>
      <c r="I29" s="44">
        <f t="shared" si="5"/>
        <v>0</v>
      </c>
      <c r="J29" s="81">
        <v>10.5781875</v>
      </c>
      <c r="K29" s="81">
        <v>6.2221000000000002</v>
      </c>
      <c r="L29" s="81">
        <v>5.2624222222222201</v>
      </c>
      <c r="M29" s="81">
        <v>3.5130648854961799</v>
      </c>
    </row>
    <row r="30" spans="1:13">
      <c r="A30" s="80">
        <v>39295</v>
      </c>
      <c r="B30" s="44">
        <v>230</v>
      </c>
      <c r="C30" s="44">
        <v>430</v>
      </c>
      <c r="D30" s="44">
        <f t="shared" si="2"/>
        <v>330</v>
      </c>
      <c r="E30" s="45">
        <f t="shared" si="4"/>
        <v>0</v>
      </c>
      <c r="F30" s="46">
        <v>230</v>
      </c>
      <c r="G30" s="44">
        <v>430</v>
      </c>
      <c r="H30" s="44">
        <f t="shared" si="3"/>
        <v>330</v>
      </c>
      <c r="I30" s="44">
        <f t="shared" si="5"/>
        <v>0</v>
      </c>
      <c r="J30" s="81">
        <v>11.0307767741935</v>
      </c>
      <c r="K30" s="81">
        <v>6.4745855118110196</v>
      </c>
      <c r="L30" s="81">
        <v>5.4960947826086999</v>
      </c>
      <c r="M30" s="81">
        <v>3.6499437547892701</v>
      </c>
    </row>
    <row r="31" spans="1:13">
      <c r="A31" s="80">
        <v>39326</v>
      </c>
      <c r="B31" s="44">
        <v>230</v>
      </c>
      <c r="C31" s="44">
        <v>430</v>
      </c>
      <c r="D31" s="44">
        <f t="shared" si="2"/>
        <v>330</v>
      </c>
      <c r="E31" s="45">
        <f t="shared" si="4"/>
        <v>0</v>
      </c>
      <c r="F31" s="46">
        <v>230</v>
      </c>
      <c r="G31" s="44">
        <v>430</v>
      </c>
      <c r="H31" s="44">
        <f t="shared" si="3"/>
        <v>330</v>
      </c>
      <c r="I31" s="44">
        <f t="shared" si="5"/>
        <v>0</v>
      </c>
      <c r="J31" s="81">
        <v>11.2580787878788</v>
      </c>
      <c r="K31" s="81">
        <v>6.4304006201550399</v>
      </c>
      <c r="L31" s="81">
        <v>5.5084986666666698</v>
      </c>
      <c r="M31" s="81">
        <v>3.6665983011583001</v>
      </c>
    </row>
    <row r="32" spans="1:13">
      <c r="A32" s="80">
        <v>39356</v>
      </c>
      <c r="B32" s="44">
        <v>230</v>
      </c>
      <c r="C32" s="44">
        <v>485</v>
      </c>
      <c r="D32" s="44">
        <f t="shared" si="2"/>
        <v>357.5</v>
      </c>
      <c r="E32" s="45">
        <f t="shared" si="4"/>
        <v>8.0042707673536356E-2</v>
      </c>
      <c r="F32" s="46">
        <v>230</v>
      </c>
      <c r="G32" s="44">
        <v>485</v>
      </c>
      <c r="H32" s="44">
        <f t="shared" si="3"/>
        <v>357.5</v>
      </c>
      <c r="I32" s="44">
        <f t="shared" si="5"/>
        <v>8.0042707673536356E-2</v>
      </c>
      <c r="J32" s="81">
        <v>10.500323484848501</v>
      </c>
      <c r="K32" s="81">
        <v>5.9971518461538498</v>
      </c>
      <c r="L32" s="81">
        <v>5.16296206521739</v>
      </c>
      <c r="M32" s="81">
        <v>3.420026</v>
      </c>
    </row>
    <row r="33" spans="1:13">
      <c r="A33" s="80">
        <v>39387</v>
      </c>
      <c r="B33" s="44">
        <v>230</v>
      </c>
      <c r="C33" s="44">
        <v>475</v>
      </c>
      <c r="D33" s="44">
        <f t="shared" si="2"/>
        <v>352.5</v>
      </c>
      <c r="E33" s="45">
        <f t="shared" si="4"/>
        <v>-1.4084739881738972E-2</v>
      </c>
      <c r="F33" s="46">
        <v>230</v>
      </c>
      <c r="G33" s="44">
        <v>475</v>
      </c>
      <c r="H33" s="44">
        <f t="shared" si="3"/>
        <v>352.5</v>
      </c>
      <c r="I33" s="44">
        <f t="shared" si="5"/>
        <v>-1.4084739881738972E-2</v>
      </c>
      <c r="J33" s="81">
        <v>10.3920727272727</v>
      </c>
      <c r="K33" s="81">
        <v>5.9303377099236601</v>
      </c>
      <c r="L33" s="81">
        <v>5.0608065306122496</v>
      </c>
      <c r="M33" s="81">
        <v>3.40329744360902</v>
      </c>
    </row>
    <row r="34" spans="1:13">
      <c r="A34" s="80">
        <v>39417</v>
      </c>
      <c r="B34" s="44">
        <v>230</v>
      </c>
      <c r="C34" s="44">
        <v>470</v>
      </c>
      <c r="D34" s="44">
        <f t="shared" si="2"/>
        <v>350</v>
      </c>
      <c r="E34" s="45">
        <f t="shared" si="4"/>
        <v>-7.1174677688639896E-3</v>
      </c>
      <c r="F34" s="46">
        <v>230</v>
      </c>
      <c r="G34" s="44">
        <v>470</v>
      </c>
      <c r="H34" s="44">
        <f t="shared" si="3"/>
        <v>350</v>
      </c>
      <c r="I34" s="44">
        <f t="shared" si="5"/>
        <v>-7.1174677688639896E-3</v>
      </c>
      <c r="J34" s="81">
        <v>10.415324999999999</v>
      </c>
      <c r="K34" s="81">
        <v>5.9275596992481203</v>
      </c>
      <c r="L34" s="81">
        <v>5.0283134693877596</v>
      </c>
      <c r="M34" s="81">
        <v>3.4236274538745399</v>
      </c>
    </row>
    <row r="35" spans="1:13">
      <c r="A35" s="80">
        <v>39448</v>
      </c>
      <c r="B35" s="44">
        <v>230</v>
      </c>
      <c r="C35" s="44">
        <v>470</v>
      </c>
      <c r="D35" s="44">
        <f t="shared" si="2"/>
        <v>350</v>
      </c>
      <c r="E35" s="45">
        <f t="shared" si="4"/>
        <v>0</v>
      </c>
      <c r="F35" s="46">
        <v>230</v>
      </c>
      <c r="G35" s="44">
        <v>470</v>
      </c>
      <c r="H35" s="44">
        <f t="shared" si="3"/>
        <v>350</v>
      </c>
      <c r="I35" s="44">
        <f t="shared" si="5"/>
        <v>0</v>
      </c>
      <c r="J35" s="81">
        <v>10.198339062500001</v>
      </c>
      <c r="K35" s="81">
        <v>5.8050551449275396</v>
      </c>
      <c r="L35" s="81">
        <v>4.8448271428571399</v>
      </c>
      <c r="M35" s="81">
        <v>3.3610264000000001</v>
      </c>
    </row>
    <row r="36" spans="1:13">
      <c r="A36" s="80">
        <v>39479</v>
      </c>
      <c r="B36" s="44">
        <v>230</v>
      </c>
      <c r="C36" s="44">
        <v>570</v>
      </c>
      <c r="D36" s="44">
        <f t="shared" si="2"/>
        <v>400</v>
      </c>
      <c r="E36" s="45">
        <f t="shared" si="4"/>
        <v>0.13353139262452257</v>
      </c>
      <c r="F36" s="46">
        <v>230</v>
      </c>
      <c r="G36" s="44">
        <v>570</v>
      </c>
      <c r="H36" s="44">
        <f t="shared" si="3"/>
        <v>400</v>
      </c>
      <c r="I36" s="44">
        <f t="shared" si="5"/>
        <v>0.13353139262452257</v>
      </c>
      <c r="J36" s="81">
        <v>13.6660172727273</v>
      </c>
      <c r="K36" s="81">
        <v>7.7576856617647101</v>
      </c>
      <c r="L36" s="81">
        <v>6.3345975000000001</v>
      </c>
      <c r="M36" s="81">
        <v>4.5716065808823503</v>
      </c>
    </row>
    <row r="37" spans="1:13">
      <c r="A37" s="80">
        <v>39508</v>
      </c>
      <c r="B37" s="44">
        <v>290</v>
      </c>
      <c r="C37" s="44">
        <v>630</v>
      </c>
      <c r="D37" s="44">
        <f t="shared" si="2"/>
        <v>460</v>
      </c>
      <c r="E37" s="45">
        <f t="shared" si="4"/>
        <v>0.13976194237515863</v>
      </c>
      <c r="F37" s="46">
        <v>290</v>
      </c>
      <c r="G37" s="44">
        <v>630</v>
      </c>
      <c r="H37" s="44">
        <f t="shared" si="3"/>
        <v>460</v>
      </c>
      <c r="I37" s="44">
        <f t="shared" si="5"/>
        <v>0.13976194237515863</v>
      </c>
      <c r="J37" s="81">
        <v>14.54862125</v>
      </c>
      <c r="K37" s="81">
        <v>8.3742906666666705</v>
      </c>
      <c r="L37" s="81">
        <v>6.7688423999999996</v>
      </c>
      <c r="M37" s="81">
        <v>4.9203919424460398</v>
      </c>
    </row>
    <row r="38" spans="1:13">
      <c r="A38" s="80">
        <v>39539</v>
      </c>
      <c r="B38" s="44">
        <v>370</v>
      </c>
      <c r="C38" s="44">
        <v>635</v>
      </c>
      <c r="D38" s="44">
        <f t="shared" si="2"/>
        <v>502.5</v>
      </c>
      <c r="E38" s="45">
        <f t="shared" si="4"/>
        <v>8.8369150450090209E-2</v>
      </c>
      <c r="F38" s="46">
        <v>370</v>
      </c>
      <c r="G38" s="44">
        <v>635</v>
      </c>
      <c r="H38" s="44">
        <f t="shared" si="3"/>
        <v>502.5</v>
      </c>
      <c r="I38" s="44">
        <f t="shared" si="5"/>
        <v>8.8369150450090209E-2</v>
      </c>
      <c r="J38" s="81">
        <v>14.71149</v>
      </c>
      <c r="K38" s="81">
        <v>8.5001150735294093</v>
      </c>
      <c r="L38" s="81">
        <v>6.8414671698113203</v>
      </c>
      <c r="M38" s="81">
        <v>5.0041133454545497</v>
      </c>
    </row>
    <row r="39" spans="1:13">
      <c r="A39" s="80">
        <v>39569</v>
      </c>
      <c r="B39" s="44">
        <v>370</v>
      </c>
      <c r="C39" s="44">
        <v>600</v>
      </c>
      <c r="D39" s="44">
        <f t="shared" si="2"/>
        <v>485</v>
      </c>
      <c r="E39" s="45">
        <f t="shared" si="4"/>
        <v>-3.5446748995747568E-2</v>
      </c>
      <c r="F39" s="46">
        <v>370</v>
      </c>
      <c r="G39" s="44">
        <v>600</v>
      </c>
      <c r="H39" s="44">
        <f t="shared" si="3"/>
        <v>485</v>
      </c>
      <c r="I39" s="44">
        <f t="shared" si="5"/>
        <v>-3.5446748995747568E-2</v>
      </c>
      <c r="J39" s="81">
        <v>14.071859999999999</v>
      </c>
      <c r="K39" s="81">
        <v>8.1032246715328498</v>
      </c>
      <c r="L39" s="81">
        <v>6.5440120754717004</v>
      </c>
      <c r="M39" s="81">
        <v>4.7865431999999997</v>
      </c>
    </row>
    <row r="40" spans="1:13">
      <c r="A40" s="80">
        <v>39600</v>
      </c>
      <c r="B40" s="44">
        <v>370</v>
      </c>
      <c r="C40" s="44">
        <v>620</v>
      </c>
      <c r="D40" s="44">
        <f t="shared" si="2"/>
        <v>495</v>
      </c>
      <c r="E40" s="45">
        <f t="shared" si="4"/>
        <v>2.0408871631207033E-2</v>
      </c>
      <c r="F40" s="46">
        <v>370</v>
      </c>
      <c r="G40" s="44">
        <v>620</v>
      </c>
      <c r="H40" s="44">
        <f t="shared" si="3"/>
        <v>495</v>
      </c>
      <c r="I40" s="44">
        <f t="shared" si="5"/>
        <v>2.0408871631207033E-2</v>
      </c>
      <c r="J40" s="81">
        <v>13.858650000000001</v>
      </c>
      <c r="K40" s="81">
        <v>7.9804485401459804</v>
      </c>
      <c r="L40" s="81">
        <v>6.43617232142857</v>
      </c>
      <c r="M40" s="81">
        <v>4.7119664874552001</v>
      </c>
    </row>
    <row r="41" spans="1:13">
      <c r="A41" s="80">
        <v>39630</v>
      </c>
      <c r="B41" s="44">
        <v>370</v>
      </c>
      <c r="C41" s="44">
        <v>660</v>
      </c>
      <c r="D41" s="44">
        <f t="shared" si="2"/>
        <v>515</v>
      </c>
      <c r="E41" s="45">
        <f t="shared" si="4"/>
        <v>3.9609138095045883E-2</v>
      </c>
      <c r="F41" s="46">
        <v>370</v>
      </c>
      <c r="G41" s="44">
        <v>660</v>
      </c>
      <c r="H41" s="44">
        <f t="shared" si="3"/>
        <v>515</v>
      </c>
      <c r="I41" s="44">
        <f t="shared" si="5"/>
        <v>3.9609138095045883E-2</v>
      </c>
      <c r="J41" s="81">
        <v>14.143800000000001</v>
      </c>
      <c r="K41" s="81">
        <v>8.0906482608695605</v>
      </c>
      <c r="L41" s="81">
        <v>6.4709104918032798</v>
      </c>
      <c r="M41" s="81">
        <v>4.8251251094890497</v>
      </c>
    </row>
    <row r="42" spans="1:13">
      <c r="A42" s="80">
        <v>39661</v>
      </c>
      <c r="B42" s="44">
        <v>450</v>
      </c>
      <c r="C42" s="44">
        <v>630</v>
      </c>
      <c r="D42" s="44">
        <f t="shared" si="2"/>
        <v>540</v>
      </c>
      <c r="E42" s="45">
        <f t="shared" si="4"/>
        <v>4.7402238894583899E-2</v>
      </c>
      <c r="F42" s="46">
        <v>450</v>
      </c>
      <c r="G42" s="44">
        <v>630</v>
      </c>
      <c r="H42" s="44">
        <f t="shared" si="3"/>
        <v>540</v>
      </c>
      <c r="I42" s="44">
        <f t="shared" si="5"/>
        <v>4.7402238894583899E-2</v>
      </c>
      <c r="J42" s="81">
        <v>14.0987096774194</v>
      </c>
      <c r="K42" s="81">
        <v>7.9727529197080296</v>
      </c>
      <c r="L42" s="81">
        <v>6.3256544776119403</v>
      </c>
      <c r="M42" s="81">
        <v>4.7560027272727297</v>
      </c>
    </row>
    <row r="43" spans="1:13">
      <c r="A43" s="80">
        <v>39692</v>
      </c>
      <c r="B43" s="44">
        <v>450</v>
      </c>
      <c r="C43" s="44">
        <v>530</v>
      </c>
      <c r="D43" s="44">
        <f t="shared" si="2"/>
        <v>490</v>
      </c>
      <c r="E43" s="45">
        <f t="shared" si="4"/>
        <v>-9.7163748453647739E-2</v>
      </c>
      <c r="F43" s="46">
        <v>450</v>
      </c>
      <c r="G43" s="44">
        <v>530</v>
      </c>
      <c r="H43" s="44">
        <f t="shared" si="3"/>
        <v>490</v>
      </c>
      <c r="I43" s="44">
        <f t="shared" si="5"/>
        <v>-9.7163748453647739E-2</v>
      </c>
      <c r="J43" s="81">
        <v>11.9296774193548</v>
      </c>
      <c r="K43" s="81">
        <v>6.75828043478261</v>
      </c>
      <c r="L43" s="81">
        <v>5.3524768656716404</v>
      </c>
      <c r="M43" s="81">
        <v>4.01843700361011</v>
      </c>
    </row>
    <row r="44" spans="1:13">
      <c r="A44" s="80">
        <v>39722</v>
      </c>
      <c r="B44" s="44">
        <v>170</v>
      </c>
      <c r="C44" s="44">
        <v>200</v>
      </c>
      <c r="D44" s="44">
        <f t="shared" si="2"/>
        <v>185</v>
      </c>
      <c r="E44" s="45">
        <f t="shared" si="4"/>
        <v>-0.97404956602634751</v>
      </c>
      <c r="F44" s="46">
        <v>170</v>
      </c>
      <c r="G44" s="44">
        <v>200</v>
      </c>
      <c r="H44" s="44">
        <f t="shared" si="3"/>
        <v>185</v>
      </c>
      <c r="I44" s="44">
        <f t="shared" si="5"/>
        <v>-0.97404956602634751</v>
      </c>
      <c r="J44" s="81">
        <v>4.3538333333333297</v>
      </c>
      <c r="K44" s="81">
        <v>2.46697163120567</v>
      </c>
      <c r="L44" s="81">
        <v>1.9107323943662</v>
      </c>
      <c r="M44" s="81">
        <v>1.4482034602076099</v>
      </c>
    </row>
    <row r="45" spans="1:13">
      <c r="A45" s="80">
        <v>39753</v>
      </c>
      <c r="B45" s="44">
        <v>190</v>
      </c>
      <c r="C45" s="44">
        <v>275</v>
      </c>
      <c r="D45" s="44">
        <f t="shared" si="2"/>
        <v>232.5</v>
      </c>
      <c r="E45" s="45">
        <f t="shared" si="4"/>
        <v>0.22853439994908623</v>
      </c>
      <c r="F45" s="46">
        <v>190</v>
      </c>
      <c r="G45" s="44">
        <v>275</v>
      </c>
      <c r="H45" s="44">
        <f t="shared" si="3"/>
        <v>232.5</v>
      </c>
      <c r="I45" s="44">
        <f t="shared" si="5"/>
        <v>0.22853439994908623</v>
      </c>
      <c r="J45" s="81">
        <v>5.98652083333333</v>
      </c>
      <c r="K45" s="81">
        <v>3.3911634482758601</v>
      </c>
      <c r="L45" s="81">
        <v>2.62725704225352</v>
      </c>
      <c r="M45" s="81">
        <v>1.9953222413793099</v>
      </c>
    </row>
    <row r="46" spans="1:13">
      <c r="A46" s="80">
        <v>39783</v>
      </c>
      <c r="B46" s="44">
        <v>200</v>
      </c>
      <c r="C46" s="44">
        <v>270</v>
      </c>
      <c r="D46" s="44">
        <f t="shared" si="2"/>
        <v>235</v>
      </c>
      <c r="E46" s="45">
        <f t="shared" si="4"/>
        <v>1.069528911674795E-2</v>
      </c>
      <c r="F46" s="46">
        <v>200</v>
      </c>
      <c r="G46" s="44">
        <v>270</v>
      </c>
      <c r="H46" s="44">
        <f t="shared" si="3"/>
        <v>235</v>
      </c>
      <c r="I46" s="44">
        <f t="shared" si="5"/>
        <v>1.069528911674795E-2</v>
      </c>
      <c r="J46" s="81">
        <v>5.9684596875000002</v>
      </c>
      <c r="K46" s="81">
        <v>3.3595266442953</v>
      </c>
      <c r="L46" s="81">
        <v>2.5364630769230798</v>
      </c>
      <c r="M46" s="81">
        <v>1.9608587628866001</v>
      </c>
    </row>
    <row r="47" spans="1:13">
      <c r="A47" s="80">
        <v>39814</v>
      </c>
      <c r="B47" s="44">
        <v>215</v>
      </c>
      <c r="C47" s="44">
        <v>265</v>
      </c>
      <c r="D47" s="44">
        <f t="shared" si="2"/>
        <v>240</v>
      </c>
      <c r="E47" s="45">
        <f t="shared" si="4"/>
        <v>2.1053409197832263E-2</v>
      </c>
      <c r="F47" s="46">
        <v>215</v>
      </c>
      <c r="G47" s="44">
        <v>265</v>
      </c>
      <c r="H47" s="44">
        <f t="shared" si="3"/>
        <v>240</v>
      </c>
      <c r="I47" s="44">
        <f t="shared" si="5"/>
        <v>2.1053409197832263E-2</v>
      </c>
      <c r="J47" s="81">
        <v>5.9623941176470598</v>
      </c>
      <c r="K47" s="81">
        <v>3.36698046357616</v>
      </c>
      <c r="L47" s="81">
        <v>2.53337378048781</v>
      </c>
      <c r="M47" s="81">
        <v>1.95607037288136</v>
      </c>
    </row>
    <row r="48" spans="1:13">
      <c r="A48" s="80">
        <v>39845</v>
      </c>
      <c r="B48" s="44">
        <v>265</v>
      </c>
      <c r="C48" s="44">
        <v>270</v>
      </c>
      <c r="D48" s="44">
        <f t="shared" si="2"/>
        <v>267.5</v>
      </c>
      <c r="E48" s="45">
        <f t="shared" si="4"/>
        <v>0.10848064299406987</v>
      </c>
      <c r="F48" s="46">
        <v>265</v>
      </c>
      <c r="G48" s="44">
        <v>270</v>
      </c>
      <c r="H48" s="44">
        <f t="shared" si="3"/>
        <v>267.5</v>
      </c>
      <c r="I48" s="44">
        <f t="shared" si="5"/>
        <v>0.10848064299406987</v>
      </c>
      <c r="J48" s="81">
        <v>6.4879588235294099</v>
      </c>
      <c r="K48" s="81">
        <v>3.7510342105263201</v>
      </c>
      <c r="L48" s="81">
        <v>2.8371214285714301</v>
      </c>
      <c r="M48" s="81">
        <v>2.2047283387622199</v>
      </c>
    </row>
    <row r="49" spans="1:13">
      <c r="A49" s="80">
        <v>39873</v>
      </c>
      <c r="B49" s="44">
        <v>230</v>
      </c>
      <c r="C49" s="44">
        <v>285</v>
      </c>
      <c r="D49" s="44">
        <f t="shared" si="2"/>
        <v>257.5</v>
      </c>
      <c r="E49" s="45">
        <f t="shared" si="4"/>
        <v>-3.8099846232270404E-2</v>
      </c>
      <c r="F49" s="46">
        <v>230</v>
      </c>
      <c r="G49" s="44">
        <v>285</v>
      </c>
      <c r="H49" s="44">
        <f t="shared" si="3"/>
        <v>257.5</v>
      </c>
      <c r="I49" s="44">
        <f t="shared" si="5"/>
        <v>-3.8099846232270404E-2</v>
      </c>
      <c r="J49" s="81">
        <v>7.26139909090909</v>
      </c>
      <c r="K49" s="81">
        <v>4.19533551948052</v>
      </c>
      <c r="L49" s="81">
        <v>3.1118611764705899</v>
      </c>
      <c r="M49" s="81">
        <v>2.4053005825242701</v>
      </c>
    </row>
    <row r="50" spans="1:13">
      <c r="A50" s="80">
        <v>39904</v>
      </c>
      <c r="B50" s="44">
        <v>200</v>
      </c>
      <c r="C50" s="44">
        <v>230</v>
      </c>
      <c r="D50" s="44">
        <f t="shared" si="2"/>
        <v>215</v>
      </c>
      <c r="E50" s="45">
        <f t="shared" si="4"/>
        <v>-0.18038169197612808</v>
      </c>
      <c r="F50" s="46">
        <v>200</v>
      </c>
      <c r="G50" s="44">
        <v>230</v>
      </c>
      <c r="H50" s="44">
        <f t="shared" si="3"/>
        <v>215</v>
      </c>
      <c r="I50" s="44">
        <f t="shared" si="5"/>
        <v>-0.18038169197612808</v>
      </c>
      <c r="J50" s="81">
        <v>5.9608499999999998</v>
      </c>
      <c r="K50" s="81">
        <v>3.4439321428571401</v>
      </c>
      <c r="L50" s="81">
        <v>2.51596005434783</v>
      </c>
      <c r="M50" s="81">
        <v>2.0062437111801201</v>
      </c>
    </row>
    <row r="51" spans="1:13">
      <c r="A51" s="80">
        <v>39934</v>
      </c>
      <c r="B51" s="44">
        <v>240</v>
      </c>
      <c r="C51" s="44">
        <v>240</v>
      </c>
      <c r="D51" s="44">
        <f t="shared" si="2"/>
        <v>240</v>
      </c>
      <c r="E51" s="45">
        <f t="shared" si="4"/>
        <v>0.11000089521432849</v>
      </c>
      <c r="F51" s="46">
        <v>240</v>
      </c>
      <c r="G51" s="44">
        <v>240</v>
      </c>
      <c r="H51" s="44">
        <f t="shared" si="3"/>
        <v>240</v>
      </c>
      <c r="I51" s="44">
        <f t="shared" si="5"/>
        <v>0.11000089521432849</v>
      </c>
      <c r="J51" s="81">
        <v>5.32622073529412</v>
      </c>
      <c r="K51" s="81">
        <v>3.0768661874999998</v>
      </c>
      <c r="L51" s="81">
        <v>2.2389338172043001</v>
      </c>
      <c r="M51" s="81">
        <v>1.7874861809816001</v>
      </c>
    </row>
    <row r="52" spans="1:13">
      <c r="A52" s="80">
        <v>39965</v>
      </c>
      <c r="B52" s="44">
        <v>260</v>
      </c>
      <c r="C52" s="44">
        <v>260</v>
      </c>
      <c r="D52" s="44">
        <f t="shared" si="2"/>
        <v>260</v>
      </c>
      <c r="E52" s="45">
        <f t="shared" si="4"/>
        <v>8.0042707673536356E-2</v>
      </c>
      <c r="F52" s="46">
        <v>260</v>
      </c>
      <c r="G52" s="44">
        <v>260</v>
      </c>
      <c r="H52" s="44">
        <f t="shared" si="3"/>
        <v>260</v>
      </c>
      <c r="I52" s="44">
        <f t="shared" si="5"/>
        <v>8.0042707673536356E-2</v>
      </c>
      <c r="J52" s="81">
        <v>5.6523158823529398</v>
      </c>
      <c r="K52" s="81">
        <v>3.2652457500000001</v>
      </c>
      <c r="L52" s="81">
        <v>2.3853229787234</v>
      </c>
      <c r="M52" s="81">
        <v>1.8990765749235501</v>
      </c>
    </row>
    <row r="53" spans="1:13">
      <c r="A53" s="80">
        <v>39995</v>
      </c>
      <c r="B53" s="44">
        <v>280</v>
      </c>
      <c r="C53" s="44">
        <v>250</v>
      </c>
      <c r="D53" s="44">
        <f t="shared" si="2"/>
        <v>265</v>
      </c>
      <c r="E53" s="45">
        <f t="shared" si="4"/>
        <v>1.9048194970694411E-2</v>
      </c>
      <c r="F53" s="46">
        <v>245</v>
      </c>
      <c r="G53" s="44">
        <v>250</v>
      </c>
      <c r="H53" s="44">
        <f t="shared" si="3"/>
        <v>247.5</v>
      </c>
      <c r="I53" s="44">
        <f t="shared" si="5"/>
        <v>-4.9271049006782794E-2</v>
      </c>
      <c r="J53" s="81">
        <v>5.6523158823529398</v>
      </c>
      <c r="K53" s="81">
        <v>3.27010666666667</v>
      </c>
      <c r="L53" s="81">
        <v>2.3638239130434799</v>
      </c>
      <c r="M53" s="81">
        <v>1.9057926645768</v>
      </c>
    </row>
    <row r="54" spans="1:13">
      <c r="A54" s="80">
        <v>40026</v>
      </c>
      <c r="B54" s="44">
        <v>280</v>
      </c>
      <c r="C54" s="44">
        <v>260</v>
      </c>
      <c r="D54" s="44">
        <f t="shared" si="2"/>
        <v>270</v>
      </c>
      <c r="E54" s="45">
        <f t="shared" si="4"/>
        <v>1.8692133012152546E-2</v>
      </c>
      <c r="F54" s="46">
        <v>260</v>
      </c>
      <c r="G54" s="44">
        <v>260</v>
      </c>
      <c r="H54" s="44">
        <f t="shared" si="3"/>
        <v>260</v>
      </c>
      <c r="I54" s="44">
        <f t="shared" si="5"/>
        <v>4.9271049006782835E-2</v>
      </c>
      <c r="J54" s="81">
        <v>5.8697126470588197</v>
      </c>
      <c r="K54" s="81">
        <v>3.3911204907975501</v>
      </c>
      <c r="L54" s="81">
        <v>2.4524041935483898</v>
      </c>
      <c r="M54" s="81">
        <v>1.97895690851735</v>
      </c>
    </row>
    <row r="55" spans="1:13">
      <c r="A55" s="80">
        <v>40057</v>
      </c>
      <c r="B55" s="44">
        <v>260</v>
      </c>
      <c r="C55" s="44">
        <v>280</v>
      </c>
      <c r="D55" s="44">
        <f t="shared" si="2"/>
        <v>270</v>
      </c>
      <c r="E55" s="45">
        <f t="shared" si="4"/>
        <v>0</v>
      </c>
      <c r="F55" s="46">
        <v>250</v>
      </c>
      <c r="G55" s="44">
        <v>280</v>
      </c>
      <c r="H55" s="44">
        <f t="shared" si="3"/>
        <v>265</v>
      </c>
      <c r="I55" s="44">
        <f t="shared" si="5"/>
        <v>1.9048194970694411E-2</v>
      </c>
      <c r="J55" s="81">
        <v>6.3045061764705901</v>
      </c>
      <c r="K55" s="81">
        <v>3.6418078443113799</v>
      </c>
      <c r="L55" s="81">
        <v>2.6312448387096801</v>
      </c>
      <c r="M55" s="81">
        <v>2.1231654545454499</v>
      </c>
    </row>
    <row r="56" spans="1:13">
      <c r="A56" s="80">
        <v>40087</v>
      </c>
      <c r="B56" s="44">
        <v>260</v>
      </c>
      <c r="C56" s="44">
        <v>305</v>
      </c>
      <c r="D56" s="44">
        <f t="shared" si="2"/>
        <v>282.5</v>
      </c>
      <c r="E56" s="45">
        <f t="shared" si="4"/>
        <v>4.5256591588120863E-2</v>
      </c>
      <c r="F56" s="46">
        <v>250</v>
      </c>
      <c r="G56" s="44">
        <v>305</v>
      </c>
      <c r="H56" s="44">
        <f t="shared" si="3"/>
        <v>277.5</v>
      </c>
      <c r="I56" s="44">
        <f t="shared" si="5"/>
        <v>4.6091107200267087E-2</v>
      </c>
      <c r="J56" s="81">
        <v>6.62486142857143</v>
      </c>
      <c r="K56" s="81">
        <v>3.83341745454545</v>
      </c>
      <c r="L56" s="81">
        <v>2.7665122340425499</v>
      </c>
      <c r="M56" s="81">
        <v>2.2413282120253202</v>
      </c>
    </row>
    <row r="57" spans="1:13">
      <c r="A57" s="80">
        <v>40118</v>
      </c>
      <c r="B57" s="44">
        <v>280</v>
      </c>
      <c r="C57" s="44">
        <v>320</v>
      </c>
      <c r="D57" s="44">
        <f t="shared" si="2"/>
        <v>300</v>
      </c>
      <c r="E57" s="45">
        <f t="shared" si="4"/>
        <v>6.0103924069705515E-2</v>
      </c>
      <c r="F57" s="46">
        <v>280</v>
      </c>
      <c r="G57" s="44">
        <v>320</v>
      </c>
      <c r="H57" s="44">
        <f t="shared" si="3"/>
        <v>300</v>
      </c>
      <c r="I57" s="44">
        <f t="shared" si="5"/>
        <v>7.7961541469711917E-2</v>
      </c>
      <c r="J57" s="81">
        <v>6.9506742857142898</v>
      </c>
      <c r="K57" s="81">
        <v>4.0207450887574003</v>
      </c>
      <c r="L57" s="81">
        <v>2.8744979591836701</v>
      </c>
      <c r="M57" s="81">
        <v>2.3523481761006302</v>
      </c>
    </row>
    <row r="58" spans="1:13">
      <c r="A58" s="80">
        <v>40148</v>
      </c>
      <c r="B58" s="44">
        <v>305</v>
      </c>
      <c r="C58" s="44">
        <v>330</v>
      </c>
      <c r="D58" s="44">
        <f t="shared" si="2"/>
        <v>317.5</v>
      </c>
      <c r="E58" s="45">
        <f t="shared" si="4"/>
        <v>5.6695343676545294E-2</v>
      </c>
      <c r="F58" s="46">
        <v>305</v>
      </c>
      <c r="G58" s="44">
        <v>330</v>
      </c>
      <c r="H58" s="44">
        <f t="shared" si="3"/>
        <v>317.5</v>
      </c>
      <c r="I58" s="44">
        <f t="shared" si="5"/>
        <v>5.6695343676545294E-2</v>
      </c>
      <c r="J58" s="81">
        <v>7.1798391176470604</v>
      </c>
      <c r="K58" s="81">
        <v>4.14356541176471</v>
      </c>
      <c r="L58" s="81">
        <v>2.9354542105263199</v>
      </c>
      <c r="M58" s="81">
        <v>2.4254124074074102</v>
      </c>
    </row>
    <row r="59" spans="1:13">
      <c r="A59" s="80">
        <v>40179</v>
      </c>
      <c r="B59" s="44">
        <v>320</v>
      </c>
      <c r="C59" s="44">
        <v>370</v>
      </c>
      <c r="D59" s="44">
        <f t="shared" si="2"/>
        <v>345</v>
      </c>
      <c r="E59" s="45">
        <f t="shared" si="4"/>
        <v>8.3066598698613478E-2</v>
      </c>
      <c r="F59" s="46">
        <v>320</v>
      </c>
      <c r="G59" s="44">
        <v>360</v>
      </c>
      <c r="H59" s="44">
        <f t="shared" si="3"/>
        <v>340</v>
      </c>
      <c r="I59" s="44">
        <f t="shared" si="5"/>
        <v>6.8467799277460828E-2</v>
      </c>
      <c r="J59" s="81">
        <v>8.0350941176470592</v>
      </c>
      <c r="K59" s="81">
        <v>4.6525738095238101</v>
      </c>
      <c r="L59" s="81">
        <v>3.2805538297872299</v>
      </c>
      <c r="M59" s="81">
        <v>2.7260028923076902</v>
      </c>
    </row>
    <row r="60" spans="1:13">
      <c r="A60" s="80">
        <v>40210</v>
      </c>
      <c r="B60" s="44">
        <v>350</v>
      </c>
      <c r="C60" s="44">
        <v>390</v>
      </c>
      <c r="D60" s="44">
        <f t="shared" si="2"/>
        <v>370</v>
      </c>
      <c r="E60" s="45">
        <f t="shared" si="4"/>
        <v>6.9958588606910468E-2</v>
      </c>
      <c r="F60" s="46">
        <v>350</v>
      </c>
      <c r="G60" s="44">
        <v>390</v>
      </c>
      <c r="H60" s="44">
        <f t="shared" si="3"/>
        <v>370</v>
      </c>
      <c r="I60" s="44">
        <f t="shared" si="5"/>
        <v>8.4557388028062966E-2</v>
      </c>
      <c r="J60" s="81">
        <v>8.42841257142857</v>
      </c>
      <c r="K60" s="81">
        <v>4.9040642857142904</v>
      </c>
      <c r="L60" s="81">
        <v>3.46308915789474</v>
      </c>
      <c r="M60" s="81">
        <v>2.8735128220858899</v>
      </c>
    </row>
    <row r="61" spans="1:13">
      <c r="A61" s="80">
        <v>40238</v>
      </c>
      <c r="B61" s="44">
        <v>350</v>
      </c>
      <c r="C61" s="44">
        <v>400</v>
      </c>
      <c r="D61" s="44">
        <f t="shared" si="2"/>
        <v>375</v>
      </c>
      <c r="E61" s="45">
        <f t="shared" si="4"/>
        <v>1.3423020332140771E-2</v>
      </c>
      <c r="F61" s="46">
        <v>350</v>
      </c>
      <c r="G61" s="44">
        <v>400</v>
      </c>
      <c r="H61" s="44">
        <f t="shared" si="3"/>
        <v>375</v>
      </c>
      <c r="I61" s="44">
        <f t="shared" si="5"/>
        <v>1.3423020332140771E-2</v>
      </c>
      <c r="J61" s="81">
        <v>8.8545991666666701</v>
      </c>
      <c r="K61" s="81">
        <v>5.14887946745562</v>
      </c>
      <c r="L61" s="81">
        <v>3.5754979591836702</v>
      </c>
      <c r="M61" s="81">
        <v>2.9380313479623799</v>
      </c>
    </row>
    <row r="62" spans="1:13">
      <c r="A62" s="80">
        <v>40269</v>
      </c>
      <c r="B62" s="44">
        <v>415</v>
      </c>
      <c r="C62" s="44">
        <v>420</v>
      </c>
      <c r="D62" s="44">
        <f t="shared" si="2"/>
        <v>417.5</v>
      </c>
      <c r="E62" s="45">
        <f t="shared" si="4"/>
        <v>0.10735851832049932</v>
      </c>
      <c r="F62" s="46">
        <v>415</v>
      </c>
      <c r="G62" s="44">
        <v>420</v>
      </c>
      <c r="H62" s="44">
        <f t="shared" si="3"/>
        <v>417.5</v>
      </c>
      <c r="I62" s="44">
        <f t="shared" si="5"/>
        <v>0.10735851832049932</v>
      </c>
      <c r="J62" s="81">
        <v>9.2644385294117608</v>
      </c>
      <c r="K62" s="81">
        <v>5.4201187272727296</v>
      </c>
      <c r="L62" s="81">
        <v>3.8436603061224499</v>
      </c>
      <c r="M62" s="81">
        <v>3.1610914195583599</v>
      </c>
    </row>
    <row r="63" spans="1:13">
      <c r="A63" s="80">
        <v>40299</v>
      </c>
      <c r="B63" s="44">
        <v>360</v>
      </c>
      <c r="C63" s="44">
        <v>360</v>
      </c>
      <c r="D63" s="44">
        <f t="shared" si="2"/>
        <v>360</v>
      </c>
      <c r="E63" s="45">
        <f t="shared" si="4"/>
        <v>-0.14818051284075445</v>
      </c>
      <c r="F63" s="46">
        <v>360</v>
      </c>
      <c r="G63" s="44">
        <v>360</v>
      </c>
      <c r="H63" s="44">
        <f t="shared" si="3"/>
        <v>360</v>
      </c>
      <c r="I63" s="44">
        <f t="shared" si="5"/>
        <v>-0.14818051284075445</v>
      </c>
      <c r="J63" s="81">
        <v>8.0083888235294101</v>
      </c>
      <c r="K63" s="81">
        <v>4.6588202424242402</v>
      </c>
      <c r="L63" s="81">
        <v>3.3073356122448998</v>
      </c>
      <c r="M63" s="81">
        <v>2.7139287220447299</v>
      </c>
    </row>
    <row r="64" spans="1:13">
      <c r="A64" s="80">
        <v>40330</v>
      </c>
      <c r="B64" s="44">
        <v>335</v>
      </c>
      <c r="C64" s="44">
        <v>350</v>
      </c>
      <c r="D64" s="44">
        <f t="shared" si="2"/>
        <v>342.5</v>
      </c>
      <c r="E64" s="45">
        <f t="shared" si="4"/>
        <v>-4.9832373747875754E-2</v>
      </c>
      <c r="F64" s="46">
        <v>335</v>
      </c>
      <c r="G64" s="44">
        <v>350</v>
      </c>
      <c r="H64" s="44">
        <f t="shared" si="3"/>
        <v>342.5</v>
      </c>
      <c r="I64" s="44">
        <f t="shared" si="5"/>
        <v>-4.9832373747875754E-2</v>
      </c>
      <c r="J64" s="81">
        <v>7.7724514285714301</v>
      </c>
      <c r="K64" s="81">
        <v>4.5329061818181797</v>
      </c>
      <c r="L64" s="81">
        <v>3.21794816326531</v>
      </c>
      <c r="M64" s="81">
        <v>2.6405792971245998</v>
      </c>
    </row>
    <row r="65" spans="1:13">
      <c r="A65" s="80">
        <v>40360</v>
      </c>
      <c r="B65" s="44">
        <v>340</v>
      </c>
      <c r="C65" s="44">
        <v>385</v>
      </c>
      <c r="D65" s="44">
        <f t="shared" si="2"/>
        <v>362.5</v>
      </c>
      <c r="E65" s="45">
        <f t="shared" si="4"/>
        <v>5.675281659244942E-2</v>
      </c>
      <c r="F65" s="46">
        <v>345</v>
      </c>
      <c r="G65" s="44">
        <v>390</v>
      </c>
      <c r="H65" s="44">
        <f t="shared" si="3"/>
        <v>367.5</v>
      </c>
      <c r="I65" s="44">
        <f t="shared" si="5"/>
        <v>7.0451660950611297E-2</v>
      </c>
      <c r="J65" s="81">
        <v>8.2884272058823498</v>
      </c>
      <c r="K65" s="81">
        <v>4.8326958641975297</v>
      </c>
      <c r="L65" s="81">
        <v>3.4414167857142899</v>
      </c>
      <c r="M65" s="81">
        <v>2.83308006430868</v>
      </c>
    </row>
    <row r="66" spans="1:13">
      <c r="A66" s="80">
        <v>40391</v>
      </c>
      <c r="B66" s="44">
        <v>350</v>
      </c>
      <c r="C66" s="44">
        <v>430</v>
      </c>
      <c r="D66" s="44">
        <f t="shared" si="2"/>
        <v>390</v>
      </c>
      <c r="E66" s="45">
        <f t="shared" si="4"/>
        <v>7.3122264828962585E-2</v>
      </c>
      <c r="F66" s="46">
        <v>350</v>
      </c>
      <c r="G66" s="44">
        <v>420</v>
      </c>
      <c r="H66" s="44">
        <f t="shared" si="3"/>
        <v>385</v>
      </c>
      <c r="I66" s="44">
        <f t="shared" si="5"/>
        <v>4.6520015634892907E-2</v>
      </c>
      <c r="J66" s="81">
        <v>9.2289794285714297</v>
      </c>
      <c r="K66" s="81">
        <v>5.4167393788819904</v>
      </c>
      <c r="L66" s="81">
        <v>3.8436603061224499</v>
      </c>
      <c r="M66" s="81">
        <v>3.1707936451612899</v>
      </c>
    </row>
    <row r="67" spans="1:13">
      <c r="A67" s="80">
        <v>40422</v>
      </c>
      <c r="B67" s="44">
        <v>350</v>
      </c>
      <c r="C67" s="44">
        <v>420</v>
      </c>
      <c r="D67" s="44">
        <f t="shared" si="2"/>
        <v>385</v>
      </c>
      <c r="E67" s="45">
        <f t="shared" si="4"/>
        <v>-1.2903404835907841E-2</v>
      </c>
      <c r="F67" s="46">
        <v>350</v>
      </c>
      <c r="G67" s="44">
        <v>415</v>
      </c>
      <c r="H67" s="44">
        <f t="shared" si="3"/>
        <v>382.5</v>
      </c>
      <c r="I67" s="44">
        <f t="shared" si="5"/>
        <v>-6.5146810211936419E-3</v>
      </c>
      <c r="J67" s="81">
        <v>9.0397999999999996</v>
      </c>
      <c r="K67" s="81">
        <v>5.2969513043478296</v>
      </c>
      <c r="L67" s="81">
        <v>3.7454604123711301</v>
      </c>
      <c r="M67" s="81">
        <v>3.0980554397394102</v>
      </c>
    </row>
    <row r="68" spans="1:13">
      <c r="A68" s="80">
        <v>40452</v>
      </c>
      <c r="B68" s="44">
        <v>380</v>
      </c>
      <c r="C68" s="44">
        <v>425</v>
      </c>
      <c r="D68" s="44">
        <f t="shared" si="2"/>
        <v>402.5</v>
      </c>
      <c r="E68" s="45">
        <f t="shared" si="4"/>
        <v>4.4451762570833796E-2</v>
      </c>
      <c r="F68" s="46">
        <v>380</v>
      </c>
      <c r="G68" s="44">
        <v>425</v>
      </c>
      <c r="H68" s="44">
        <f t="shared" si="3"/>
        <v>402.5</v>
      </c>
      <c r="I68" s="44">
        <f t="shared" si="5"/>
        <v>5.0966443592027566E-2</v>
      </c>
      <c r="J68" s="81">
        <v>9.2337624999999992</v>
      </c>
      <c r="K68" s="81">
        <v>5.3492995161290304</v>
      </c>
      <c r="L68" s="81">
        <v>3.7720388020833302</v>
      </c>
      <c r="M68" s="81">
        <v>3.14773558333333</v>
      </c>
    </row>
    <row r="69" spans="1:13">
      <c r="A69" s="80">
        <v>40483</v>
      </c>
      <c r="B69" s="44">
        <v>420</v>
      </c>
      <c r="C69" s="44">
        <v>460</v>
      </c>
      <c r="D69" s="44">
        <f t="shared" si="2"/>
        <v>440</v>
      </c>
      <c r="E69" s="45">
        <f t="shared" si="4"/>
        <v>8.9079630053688852E-2</v>
      </c>
      <c r="F69" s="46">
        <v>420</v>
      </c>
      <c r="G69" s="44">
        <v>435</v>
      </c>
      <c r="H69" s="44">
        <f t="shared" si="3"/>
        <v>427.5</v>
      </c>
      <c r="I69" s="44">
        <f t="shared" si="5"/>
        <v>6.0259191518196746E-2</v>
      </c>
      <c r="J69" s="81">
        <v>9.9300793548387105</v>
      </c>
      <c r="K69" s="81">
        <v>5.7898300645161296</v>
      </c>
      <c r="L69" s="81">
        <v>4.0826772916666698</v>
      </c>
      <c r="M69" s="81">
        <v>3.4089698338870398</v>
      </c>
    </row>
    <row r="70" spans="1:13">
      <c r="A70" s="80">
        <v>40513</v>
      </c>
      <c r="B70" s="44">
        <v>420</v>
      </c>
      <c r="C70" s="44">
        <v>460</v>
      </c>
      <c r="D70" s="44">
        <f t="shared" ref="D70:D125" si="6">0.5*(B70+C70)</f>
        <v>440</v>
      </c>
      <c r="E70" s="45">
        <f t="shared" si="4"/>
        <v>0</v>
      </c>
      <c r="F70" s="46">
        <v>420</v>
      </c>
      <c r="G70" s="44">
        <v>435</v>
      </c>
      <c r="H70" s="44">
        <f t="shared" ref="H70:H125" si="7">0.5*(F70+G70)</f>
        <v>427.5</v>
      </c>
      <c r="I70" s="44">
        <f t="shared" si="5"/>
        <v>0</v>
      </c>
      <c r="J70" s="81">
        <v>9.9679207142857091</v>
      </c>
      <c r="K70" s="81">
        <v>5.8009920805369104</v>
      </c>
      <c r="L70" s="81">
        <v>4.0548225263157898</v>
      </c>
      <c r="M70" s="81">
        <v>3.4100316326530602</v>
      </c>
    </row>
    <row r="71" spans="1:13">
      <c r="A71" s="80">
        <v>40544</v>
      </c>
      <c r="B71" s="44">
        <v>445</v>
      </c>
      <c r="C71" s="44">
        <v>480</v>
      </c>
      <c r="D71" s="44">
        <f t="shared" si="6"/>
        <v>462.5</v>
      </c>
      <c r="E71" s="45">
        <f t="shared" ref="E71:E125" si="8">LN(D71/D70)</f>
        <v>4.987183004017294E-2</v>
      </c>
      <c r="F71" s="46">
        <v>445</v>
      </c>
      <c r="G71" s="44">
        <v>485</v>
      </c>
      <c r="H71" s="44">
        <f t="shared" si="7"/>
        <v>465</v>
      </c>
      <c r="I71" s="44">
        <f t="shared" ref="I71:I125" si="9">LN(H71/H70)</f>
        <v>8.4083117210541444E-2</v>
      </c>
      <c r="J71" s="81">
        <v>10.392877241379299</v>
      </c>
      <c r="K71" s="81">
        <v>6.0628413422818799</v>
      </c>
      <c r="L71" s="81">
        <v>4.2215438297872296</v>
      </c>
      <c r="M71" s="81">
        <v>3.5665766666666698</v>
      </c>
    </row>
    <row r="72" spans="1:13">
      <c r="A72" s="80">
        <v>40575</v>
      </c>
      <c r="B72" s="44">
        <v>465</v>
      </c>
      <c r="C72" s="44">
        <v>465</v>
      </c>
      <c r="D72" s="44">
        <f t="shared" si="6"/>
        <v>465</v>
      </c>
      <c r="E72" s="45">
        <f t="shared" si="8"/>
        <v>5.390848634876373E-3</v>
      </c>
      <c r="F72" s="46">
        <v>465</v>
      </c>
      <c r="G72" s="44">
        <v>470</v>
      </c>
      <c r="H72" s="44">
        <f t="shared" si="7"/>
        <v>467.5</v>
      </c>
      <c r="I72" s="44">
        <f t="shared" si="9"/>
        <v>5.3619431413853731E-3</v>
      </c>
      <c r="J72" s="81">
        <v>10.068099827586201</v>
      </c>
      <c r="K72" s="81">
        <v>5.8733775503355696</v>
      </c>
      <c r="L72" s="81">
        <v>4.0896205851063803</v>
      </c>
      <c r="M72" s="81">
        <v>3.4611790624999998</v>
      </c>
    </row>
    <row r="73" spans="1:13">
      <c r="A73" s="80">
        <v>40603</v>
      </c>
      <c r="B73" s="44">
        <v>440</v>
      </c>
      <c r="C73" s="44">
        <v>495</v>
      </c>
      <c r="D73" s="44">
        <f t="shared" si="6"/>
        <v>467.5</v>
      </c>
      <c r="E73" s="45">
        <f t="shared" si="8"/>
        <v>5.3619431413853731E-3</v>
      </c>
      <c r="F73" s="46">
        <v>440</v>
      </c>
      <c r="G73" s="44">
        <v>500</v>
      </c>
      <c r="H73" s="44">
        <f t="shared" si="7"/>
        <v>470</v>
      </c>
      <c r="I73" s="44">
        <f t="shared" si="9"/>
        <v>5.3333459753626029E-3</v>
      </c>
      <c r="J73" s="81">
        <v>10.838451724137901</v>
      </c>
      <c r="K73" s="81">
        <v>6.2550557142857102</v>
      </c>
      <c r="L73" s="81">
        <v>4.3302915957446801</v>
      </c>
      <c r="M73" s="81">
        <v>3.6817451999999999</v>
      </c>
    </row>
    <row r="74" spans="1:13">
      <c r="A74" s="80">
        <v>40634</v>
      </c>
      <c r="B74" s="44">
        <v>450</v>
      </c>
      <c r="C74" s="44">
        <v>520</v>
      </c>
      <c r="D74" s="44">
        <f t="shared" si="6"/>
        <v>485</v>
      </c>
      <c r="E74" s="45">
        <f t="shared" si="8"/>
        <v>3.6749542208741437E-2</v>
      </c>
      <c r="F74" s="46">
        <v>440</v>
      </c>
      <c r="G74" s="44">
        <v>515</v>
      </c>
      <c r="H74" s="44">
        <f t="shared" si="7"/>
        <v>477.5</v>
      </c>
      <c r="I74" s="44">
        <f t="shared" si="9"/>
        <v>1.5831465216680662E-2</v>
      </c>
      <c r="J74" s="81">
        <v>11.60414125</v>
      </c>
      <c r="K74" s="81">
        <v>6.6042971428571402</v>
      </c>
      <c r="L74" s="81">
        <v>4.56145659574468</v>
      </c>
      <c r="M74" s="81">
        <v>3.83162876404494</v>
      </c>
    </row>
    <row r="75" spans="1:13">
      <c r="A75" s="80">
        <v>40664</v>
      </c>
      <c r="B75" s="44">
        <v>455</v>
      </c>
      <c r="C75" s="44">
        <v>515</v>
      </c>
      <c r="D75" s="44">
        <f t="shared" si="6"/>
        <v>485</v>
      </c>
      <c r="E75" s="45">
        <f t="shared" si="8"/>
        <v>0</v>
      </c>
      <c r="F75" s="46">
        <v>452</v>
      </c>
      <c r="G75" s="44">
        <v>510</v>
      </c>
      <c r="H75" s="44">
        <f t="shared" si="7"/>
        <v>481</v>
      </c>
      <c r="I75" s="44">
        <f t="shared" si="9"/>
        <v>7.3031101849763492E-3</v>
      </c>
      <c r="J75" s="81">
        <v>11.570698125</v>
      </c>
      <c r="K75" s="81">
        <v>6.5414058156028396</v>
      </c>
      <c r="L75" s="81">
        <v>4.5541396354166697</v>
      </c>
      <c r="M75" s="81">
        <v>3.7936772727272698</v>
      </c>
    </row>
    <row r="76" spans="1:13">
      <c r="A76" s="80">
        <v>40695</v>
      </c>
      <c r="B76" s="44">
        <v>465</v>
      </c>
      <c r="C76" s="44">
        <v>495</v>
      </c>
      <c r="D76" s="44">
        <f t="shared" si="6"/>
        <v>480</v>
      </c>
      <c r="E76" s="45">
        <f t="shared" si="8"/>
        <v>-1.0362787035546547E-2</v>
      </c>
      <c r="F76" s="46">
        <v>460</v>
      </c>
      <c r="G76" s="44">
        <v>490</v>
      </c>
      <c r="H76" s="44">
        <f t="shared" si="7"/>
        <v>475</v>
      </c>
      <c r="I76" s="44">
        <f t="shared" si="9"/>
        <v>-1.2552466071119973E-2</v>
      </c>
      <c r="J76" s="81">
        <v>11.1166842105263</v>
      </c>
      <c r="K76" s="81">
        <v>6.3508794326241098</v>
      </c>
      <c r="L76" s="81">
        <v>4.3699206122448997</v>
      </c>
      <c r="M76" s="81">
        <v>3.6476419245282998</v>
      </c>
    </row>
    <row r="77" spans="1:13">
      <c r="A77" s="80">
        <v>40725</v>
      </c>
      <c r="B77" s="44">
        <v>460</v>
      </c>
      <c r="C77" s="44">
        <v>540</v>
      </c>
      <c r="D77" s="44">
        <f t="shared" si="6"/>
        <v>500</v>
      </c>
      <c r="E77" s="45">
        <f t="shared" si="8"/>
        <v>4.08219945202552E-2</v>
      </c>
      <c r="F77" s="46">
        <v>460</v>
      </c>
      <c r="G77" s="44">
        <v>545</v>
      </c>
      <c r="H77" s="44">
        <f t="shared" si="7"/>
        <v>502.5</v>
      </c>
      <c r="I77" s="44">
        <f t="shared" si="9"/>
        <v>5.6280835898589565E-2</v>
      </c>
      <c r="J77" s="81">
        <v>12.0643457142857</v>
      </c>
      <c r="K77" s="81">
        <v>6.8482916546762604</v>
      </c>
      <c r="L77" s="81">
        <v>4.7897890909090899</v>
      </c>
      <c r="M77" s="81">
        <v>3.9840863813229599</v>
      </c>
    </row>
    <row r="78" spans="1:13">
      <c r="A78" s="80">
        <v>40756</v>
      </c>
      <c r="B78" s="44">
        <v>465</v>
      </c>
      <c r="C78" s="44">
        <v>520</v>
      </c>
      <c r="D78" s="44">
        <f t="shared" si="6"/>
        <v>492.5</v>
      </c>
      <c r="E78" s="45">
        <f t="shared" si="8"/>
        <v>-1.5113637810048184E-2</v>
      </c>
      <c r="F78" s="46">
        <v>465</v>
      </c>
      <c r="G78" s="44">
        <v>520</v>
      </c>
      <c r="H78" s="44">
        <f t="shared" si="7"/>
        <v>492.5</v>
      </c>
      <c r="I78" s="44">
        <f t="shared" si="9"/>
        <v>-2.0101179321087265E-2</v>
      </c>
      <c r="J78" s="81">
        <v>11.62616</v>
      </c>
      <c r="K78" s="81">
        <v>6.6371933333333297</v>
      </c>
      <c r="L78" s="81">
        <v>4.5991734653465404</v>
      </c>
      <c r="M78" s="81">
        <v>3.8365276264591399</v>
      </c>
    </row>
    <row r="79" spans="1:13">
      <c r="A79" s="80">
        <v>40787</v>
      </c>
      <c r="B79" s="44">
        <v>460</v>
      </c>
      <c r="C79" s="44">
        <v>510</v>
      </c>
      <c r="D79" s="44">
        <f t="shared" si="6"/>
        <v>485</v>
      </c>
      <c r="E79" s="45">
        <f t="shared" si="8"/>
        <v>-1.5345569674660421E-2</v>
      </c>
      <c r="F79" s="46">
        <v>455</v>
      </c>
      <c r="G79" s="44">
        <v>505</v>
      </c>
      <c r="H79" s="44">
        <f t="shared" si="7"/>
        <v>480</v>
      </c>
      <c r="I79" s="44">
        <f t="shared" si="9"/>
        <v>-2.5708356710206923E-2</v>
      </c>
      <c r="J79" s="81">
        <v>11.4412185714286</v>
      </c>
      <c r="K79" s="81">
        <v>6.4836625531914898</v>
      </c>
      <c r="L79" s="81">
        <v>4.4914154545454599</v>
      </c>
      <c r="M79" s="81">
        <v>3.7700251750972802</v>
      </c>
    </row>
    <row r="80" spans="1:13">
      <c r="A80" s="80">
        <v>40817</v>
      </c>
      <c r="B80" s="44">
        <v>400</v>
      </c>
      <c r="C80" s="44">
        <v>500</v>
      </c>
      <c r="D80" s="44">
        <f t="shared" si="6"/>
        <v>450</v>
      </c>
      <c r="E80" s="45">
        <f t="shared" si="8"/>
        <v>-7.4901308173117714E-2</v>
      </c>
      <c r="F80" s="46">
        <v>395</v>
      </c>
      <c r="G80" s="44">
        <v>490</v>
      </c>
      <c r="H80" s="44">
        <f t="shared" si="7"/>
        <v>442.5</v>
      </c>
      <c r="I80" s="44">
        <f t="shared" si="9"/>
        <v>-8.1345639453952401E-2</v>
      </c>
      <c r="J80" s="81">
        <v>11.3019234883721</v>
      </c>
      <c r="K80" s="81">
        <v>6.40523834532374</v>
      </c>
      <c r="L80" s="81">
        <v>4.4214405940594101</v>
      </c>
      <c r="M80" s="81">
        <v>3.7008054474708199</v>
      </c>
    </row>
    <row r="81" spans="1:13">
      <c r="A81" s="80">
        <v>40848</v>
      </c>
      <c r="B81" s="44">
        <v>400</v>
      </c>
      <c r="C81" s="44">
        <v>470</v>
      </c>
      <c r="D81" s="44">
        <f t="shared" si="6"/>
        <v>435</v>
      </c>
      <c r="E81" s="45">
        <f t="shared" si="8"/>
        <v>-3.3901551675681339E-2</v>
      </c>
      <c r="F81" s="46">
        <v>390</v>
      </c>
      <c r="G81" s="44">
        <v>475</v>
      </c>
      <c r="H81" s="44">
        <f t="shared" si="7"/>
        <v>432.5</v>
      </c>
      <c r="I81" s="44">
        <f t="shared" si="9"/>
        <v>-2.2858138076050208E-2</v>
      </c>
      <c r="J81" s="81">
        <v>11.309487023809501</v>
      </c>
      <c r="K81" s="81">
        <v>6.3876601908396902</v>
      </c>
      <c r="L81" s="81">
        <v>4.3736469902912596</v>
      </c>
      <c r="M81" s="81">
        <v>3.66659172</v>
      </c>
    </row>
    <row r="82" spans="1:13">
      <c r="A82" s="80">
        <v>40878</v>
      </c>
      <c r="B82" s="44">
        <v>430</v>
      </c>
      <c r="C82" s="44">
        <v>460</v>
      </c>
      <c r="D82" s="44">
        <f t="shared" si="6"/>
        <v>445</v>
      </c>
      <c r="E82" s="45">
        <f t="shared" si="8"/>
        <v>2.2728251077556091E-2</v>
      </c>
      <c r="F82" s="46">
        <v>425</v>
      </c>
      <c r="G82" s="44">
        <v>455</v>
      </c>
      <c r="H82" s="44">
        <f t="shared" si="7"/>
        <v>440</v>
      </c>
      <c r="I82" s="44">
        <f t="shared" si="9"/>
        <v>1.7192400540372771E-2</v>
      </c>
      <c r="J82" s="81">
        <v>11.219660749999999</v>
      </c>
      <c r="K82" s="81">
        <v>6.3215675555555597</v>
      </c>
      <c r="L82" s="81">
        <v>4.4176487142857104</v>
      </c>
      <c r="M82" s="81">
        <v>3.6510325301204798</v>
      </c>
    </row>
    <row r="83" spans="1:13">
      <c r="A83" s="80">
        <v>40909</v>
      </c>
      <c r="B83" s="44">
        <v>440</v>
      </c>
      <c r="C83" s="44">
        <v>490</v>
      </c>
      <c r="D83" s="44">
        <f t="shared" si="6"/>
        <v>465</v>
      </c>
      <c r="E83" s="45">
        <f t="shared" si="8"/>
        <v>4.3963123421116204E-2</v>
      </c>
      <c r="F83" s="46">
        <v>440</v>
      </c>
      <c r="G83" s="44">
        <v>485</v>
      </c>
      <c r="H83" s="44">
        <f t="shared" si="7"/>
        <v>462.5</v>
      </c>
      <c r="I83" s="44">
        <f t="shared" si="9"/>
        <v>4.987183004017294E-2</v>
      </c>
      <c r="J83" s="81">
        <v>11.030858695652199</v>
      </c>
      <c r="K83" s="81">
        <v>6.1173638686131397</v>
      </c>
      <c r="L83" s="81">
        <v>4.3984317391304302</v>
      </c>
      <c r="M83" s="81">
        <v>3.5626064604811001</v>
      </c>
    </row>
    <row r="84" spans="1:13">
      <c r="A84" s="80">
        <v>40940</v>
      </c>
      <c r="B84" s="44">
        <v>410</v>
      </c>
      <c r="C84" s="44">
        <v>475</v>
      </c>
      <c r="D84" s="44">
        <f t="shared" si="6"/>
        <v>442.5</v>
      </c>
      <c r="E84" s="45">
        <f t="shared" si="8"/>
        <v>-4.9596941139372061E-2</v>
      </c>
      <c r="F84" s="46">
        <v>410</v>
      </c>
      <c r="G84" s="44">
        <v>475</v>
      </c>
      <c r="H84" s="44">
        <f t="shared" si="7"/>
        <v>442.5</v>
      </c>
      <c r="I84" s="44">
        <f t="shared" si="9"/>
        <v>-4.4206092504495677E-2</v>
      </c>
      <c r="J84" s="81">
        <v>10.693179347826099</v>
      </c>
      <c r="K84" s="81">
        <v>5.9300976277372301</v>
      </c>
      <c r="L84" s="81">
        <v>4.3123444214875999</v>
      </c>
      <c r="M84" s="81">
        <v>3.4566319349315102</v>
      </c>
    </row>
    <row r="85" spans="1:13">
      <c r="A85" s="80">
        <v>40969</v>
      </c>
      <c r="B85" s="44">
        <v>430</v>
      </c>
      <c r="C85" s="44">
        <v>460</v>
      </c>
      <c r="D85" s="44">
        <f t="shared" si="6"/>
        <v>445</v>
      </c>
      <c r="E85" s="45">
        <f t="shared" si="8"/>
        <v>5.6338177182560642E-3</v>
      </c>
      <c r="F85" s="46">
        <v>428</v>
      </c>
      <c r="G85" s="44">
        <v>465</v>
      </c>
      <c r="H85" s="44">
        <f t="shared" si="7"/>
        <v>446.5</v>
      </c>
      <c r="I85" s="44">
        <f t="shared" si="9"/>
        <v>8.9989358685695353E-3</v>
      </c>
      <c r="J85" s="81">
        <v>10.4642709574468</v>
      </c>
      <c r="K85" s="81">
        <v>5.7877312230215798</v>
      </c>
      <c r="L85" s="81">
        <v>4.1738514754098404</v>
      </c>
      <c r="M85" s="81">
        <v>3.3589373287671198</v>
      </c>
    </row>
    <row r="86" spans="1:13">
      <c r="A86" s="80">
        <v>41000</v>
      </c>
      <c r="B86" s="44">
        <v>420</v>
      </c>
      <c r="C86" s="44">
        <v>475</v>
      </c>
      <c r="D86" s="44">
        <f t="shared" si="6"/>
        <v>447.5</v>
      </c>
      <c r="E86" s="45">
        <f t="shared" si="8"/>
        <v>5.6022555486697516E-3</v>
      </c>
      <c r="F86" s="46">
        <v>410</v>
      </c>
      <c r="G86" s="44">
        <v>470</v>
      </c>
      <c r="H86" s="44">
        <f t="shared" si="7"/>
        <v>440</v>
      </c>
      <c r="I86" s="44">
        <f t="shared" si="9"/>
        <v>-1.4664673404246853E-2</v>
      </c>
      <c r="J86" s="81">
        <v>11.03735</v>
      </c>
      <c r="K86" s="81">
        <v>6.0792583211678801</v>
      </c>
      <c r="L86" s="81">
        <v>4.3105458333333297</v>
      </c>
      <c r="M86" s="81">
        <v>3.46904096989967</v>
      </c>
    </row>
    <row r="87" spans="1:13">
      <c r="A87" s="80">
        <v>41030</v>
      </c>
      <c r="B87" s="44">
        <v>390</v>
      </c>
      <c r="C87" s="44">
        <v>430</v>
      </c>
      <c r="D87" s="44">
        <f t="shared" si="6"/>
        <v>410</v>
      </c>
      <c r="E87" s="45">
        <f t="shared" si="8"/>
        <v>-8.7519378016556543E-2</v>
      </c>
      <c r="F87" s="46">
        <v>380</v>
      </c>
      <c r="G87" s="44">
        <v>425</v>
      </c>
      <c r="H87" s="44">
        <f t="shared" si="7"/>
        <v>402.5</v>
      </c>
      <c r="I87" s="44">
        <f t="shared" si="9"/>
        <v>-8.9079630053688769E-2</v>
      </c>
      <c r="J87" s="81">
        <v>9.6816692156862807</v>
      </c>
      <c r="K87" s="81">
        <v>5.3476902222222202</v>
      </c>
      <c r="L87" s="81">
        <v>3.8997607031250001</v>
      </c>
      <c r="M87" s="81">
        <v>3.1430176333333302</v>
      </c>
    </row>
    <row r="88" spans="1:13">
      <c r="A88" s="80">
        <v>41061</v>
      </c>
      <c r="B88" s="44">
        <v>345</v>
      </c>
      <c r="C88" s="44">
        <v>360</v>
      </c>
      <c r="D88" s="44">
        <f t="shared" si="6"/>
        <v>352.5</v>
      </c>
      <c r="E88" s="45">
        <f t="shared" si="8"/>
        <v>-0.15110653744603017</v>
      </c>
      <c r="F88" s="46">
        <v>340</v>
      </c>
      <c r="G88" s="44">
        <v>350</v>
      </c>
      <c r="H88" s="44">
        <f t="shared" si="7"/>
        <v>345</v>
      </c>
      <c r="I88" s="44">
        <f t="shared" si="9"/>
        <v>-0.15415067982725836</v>
      </c>
      <c r="J88" s="81">
        <v>8.3746041666666695</v>
      </c>
      <c r="K88" s="81">
        <v>4.6310321691176499</v>
      </c>
      <c r="L88" s="81">
        <v>3.3268896875</v>
      </c>
      <c r="M88" s="81">
        <v>2.6962662499999999</v>
      </c>
    </row>
    <row r="89" spans="1:13">
      <c r="A89" s="80">
        <v>41091</v>
      </c>
      <c r="B89" s="44">
        <v>340</v>
      </c>
      <c r="C89" s="44">
        <v>385</v>
      </c>
      <c r="D89" s="44">
        <f t="shared" si="6"/>
        <v>362.5</v>
      </c>
      <c r="E89" s="45">
        <f t="shared" si="8"/>
        <v>2.7973852042406162E-2</v>
      </c>
      <c r="F89" s="46">
        <v>335</v>
      </c>
      <c r="G89" s="44">
        <v>390</v>
      </c>
      <c r="H89" s="44">
        <f t="shared" si="7"/>
        <v>362.5</v>
      </c>
      <c r="I89" s="44">
        <f t="shared" si="9"/>
        <v>4.9480057263369716E-2</v>
      </c>
      <c r="J89" s="81">
        <v>9.1074120000000001</v>
      </c>
      <c r="K89" s="81">
        <v>5.0478355882352899</v>
      </c>
      <c r="L89" s="81">
        <v>3.5536251550387599</v>
      </c>
      <c r="M89" s="81">
        <v>2.86871513651877</v>
      </c>
    </row>
    <row r="90" spans="1:13">
      <c r="A90" s="80">
        <v>41122</v>
      </c>
      <c r="B90" s="44">
        <v>320</v>
      </c>
      <c r="C90" s="44">
        <v>420</v>
      </c>
      <c r="D90" s="44">
        <f t="shared" si="6"/>
        <v>370</v>
      </c>
      <c r="E90" s="45">
        <f t="shared" si="8"/>
        <v>2.0478531343540701E-2</v>
      </c>
      <c r="F90" s="46">
        <v>315</v>
      </c>
      <c r="G90" s="44">
        <v>415</v>
      </c>
      <c r="H90" s="44">
        <f t="shared" si="7"/>
        <v>365</v>
      </c>
      <c r="I90" s="44">
        <f t="shared" si="9"/>
        <v>6.8728792877620504E-3</v>
      </c>
      <c r="J90" s="81">
        <v>9.3295440000000003</v>
      </c>
      <c r="K90" s="81">
        <v>5.1800483823529397</v>
      </c>
      <c r="L90" s="81">
        <v>3.78027784615385</v>
      </c>
      <c r="M90" s="81">
        <v>3.0483998644067798</v>
      </c>
    </row>
    <row r="91" spans="1:13">
      <c r="A91" s="80">
        <v>41153</v>
      </c>
      <c r="B91" s="44">
        <v>330</v>
      </c>
      <c r="C91" s="44">
        <v>395</v>
      </c>
      <c r="D91" s="44">
        <f t="shared" si="6"/>
        <v>362.5</v>
      </c>
      <c r="E91" s="45">
        <f t="shared" si="8"/>
        <v>-2.0478531343540676E-2</v>
      </c>
      <c r="F91" s="46">
        <v>325</v>
      </c>
      <c r="G91" s="44">
        <v>390</v>
      </c>
      <c r="H91" s="44">
        <f t="shared" si="7"/>
        <v>357.5</v>
      </c>
      <c r="I91" s="44">
        <f t="shared" si="9"/>
        <v>-2.0761991448429128E-2</v>
      </c>
      <c r="J91" s="81">
        <v>8.7160700000000002</v>
      </c>
      <c r="K91" s="81">
        <v>4.8603187050359704</v>
      </c>
      <c r="L91" s="81">
        <v>3.56493185606061</v>
      </c>
      <c r="M91" s="81">
        <v>2.8416691089108901</v>
      </c>
    </row>
    <row r="92" spans="1:13">
      <c r="A92" s="80">
        <v>41183</v>
      </c>
      <c r="B92" s="44">
        <v>355</v>
      </c>
      <c r="C92" s="44">
        <v>430</v>
      </c>
      <c r="D92" s="44">
        <f t="shared" si="6"/>
        <v>392.5</v>
      </c>
      <c r="E92" s="45">
        <f t="shared" si="8"/>
        <v>7.9512062927733607E-2</v>
      </c>
      <c r="F92" s="46">
        <v>350</v>
      </c>
      <c r="G92" s="44">
        <v>430</v>
      </c>
      <c r="H92" s="44">
        <f t="shared" si="7"/>
        <v>390</v>
      </c>
      <c r="I92" s="44">
        <f t="shared" si="9"/>
        <v>8.7011376989629699E-2</v>
      </c>
      <c r="J92" s="81">
        <v>9.4883799999999994</v>
      </c>
      <c r="K92" s="81">
        <v>5.3280672916666703</v>
      </c>
      <c r="L92" s="81">
        <v>3.87367128787879</v>
      </c>
      <c r="M92" s="81">
        <v>3.08946285714286</v>
      </c>
    </row>
    <row r="93" spans="1:13">
      <c r="A93" s="80">
        <v>41214</v>
      </c>
      <c r="B93" s="44">
        <v>385</v>
      </c>
      <c r="C93" s="44">
        <v>408</v>
      </c>
      <c r="D93" s="44">
        <f t="shared" si="6"/>
        <v>396.5</v>
      </c>
      <c r="E93" s="45">
        <f t="shared" si="8"/>
        <v>1.0139503852439551E-2</v>
      </c>
      <c r="F93" s="46">
        <v>378</v>
      </c>
      <c r="G93" s="44">
        <v>403</v>
      </c>
      <c r="H93" s="44">
        <f t="shared" si="7"/>
        <v>390.5</v>
      </c>
      <c r="I93" s="44">
        <f t="shared" si="9"/>
        <v>1.2812301560485399E-3</v>
      </c>
      <c r="J93" s="81">
        <v>9.0214423214285695</v>
      </c>
      <c r="K93" s="81">
        <v>5.0558259310344802</v>
      </c>
      <c r="L93" s="81">
        <v>3.7380164925373101</v>
      </c>
      <c r="M93" s="81">
        <v>2.9874274917491799</v>
      </c>
    </row>
    <row r="94" spans="1:13">
      <c r="A94" s="80">
        <v>41244</v>
      </c>
      <c r="B94" s="44">
        <v>370</v>
      </c>
      <c r="C94" s="44">
        <v>410</v>
      </c>
      <c r="D94" s="44">
        <f t="shared" si="6"/>
        <v>390</v>
      </c>
      <c r="E94" s="45">
        <f t="shared" si="8"/>
        <v>-1.6529301951210582E-2</v>
      </c>
      <c r="F94" s="46">
        <v>368</v>
      </c>
      <c r="G94" s="44">
        <v>405</v>
      </c>
      <c r="H94" s="44">
        <f t="shared" si="7"/>
        <v>386.5</v>
      </c>
      <c r="I94" s="44">
        <f t="shared" si="9"/>
        <v>-1.029610125226401E-2</v>
      </c>
      <c r="J94" s="81">
        <v>9.0263585964912298</v>
      </c>
      <c r="K94" s="81">
        <v>5.0636628767123302</v>
      </c>
      <c r="L94" s="81">
        <v>3.6924926811594201</v>
      </c>
      <c r="M94" s="81">
        <v>2.9536652103559899</v>
      </c>
    </row>
    <row r="95" spans="1:13">
      <c r="A95" s="80">
        <v>41275</v>
      </c>
      <c r="B95" s="44">
        <v>400</v>
      </c>
      <c r="C95" s="44">
        <v>440</v>
      </c>
      <c r="D95" s="44">
        <f t="shared" si="6"/>
        <v>420</v>
      </c>
      <c r="E95" s="45">
        <f t="shared" si="8"/>
        <v>7.4107972153721835E-2</v>
      </c>
      <c r="F95" s="46">
        <v>400</v>
      </c>
      <c r="G95" s="44">
        <v>430</v>
      </c>
      <c r="H95" s="44">
        <f t="shared" si="7"/>
        <v>415</v>
      </c>
      <c r="I95" s="44">
        <f t="shared" si="9"/>
        <v>7.1146652203221736E-2</v>
      </c>
      <c r="J95" s="81">
        <v>9.7036705084745805</v>
      </c>
      <c r="K95" s="81">
        <v>5.4000500662251696</v>
      </c>
      <c r="L95" s="81">
        <v>3.9541794285714298</v>
      </c>
      <c r="M95" s="81">
        <v>3.1724072847682101</v>
      </c>
    </row>
    <row r="96" spans="1:13">
      <c r="A96" s="80">
        <v>41306</v>
      </c>
      <c r="B96" s="44">
        <v>400</v>
      </c>
      <c r="C96" s="44">
        <v>415</v>
      </c>
      <c r="D96" s="44">
        <f t="shared" si="6"/>
        <v>407.5</v>
      </c>
      <c r="E96" s="45">
        <f t="shared" si="8"/>
        <v>-3.0213778596496595E-2</v>
      </c>
      <c r="F96" s="46">
        <v>395</v>
      </c>
      <c r="G96" s="44">
        <v>405</v>
      </c>
      <c r="H96" s="44">
        <f t="shared" si="7"/>
        <v>400</v>
      </c>
      <c r="I96" s="44">
        <f t="shared" si="9"/>
        <v>-3.6813973122716316E-2</v>
      </c>
      <c r="J96" s="81">
        <v>9.1679171666666708</v>
      </c>
      <c r="K96" s="81">
        <v>5.0767911920529798</v>
      </c>
      <c r="L96" s="81">
        <v>3.7289234306569301</v>
      </c>
      <c r="M96" s="81">
        <v>2.9836329440789502</v>
      </c>
    </row>
    <row r="97" spans="1:13">
      <c r="A97" s="80">
        <v>41334</v>
      </c>
      <c r="B97" s="44">
        <v>375</v>
      </c>
      <c r="C97" s="44">
        <v>425</v>
      </c>
      <c r="D97" s="44">
        <f t="shared" si="6"/>
        <v>400</v>
      </c>
      <c r="E97" s="45">
        <f t="shared" si="8"/>
        <v>-1.8576385572935419E-2</v>
      </c>
      <c r="F97" s="46">
        <v>365</v>
      </c>
      <c r="G97" s="44">
        <v>420</v>
      </c>
      <c r="H97" s="44">
        <f t="shared" si="7"/>
        <v>392.5</v>
      </c>
      <c r="I97" s="44">
        <f t="shared" si="9"/>
        <v>-1.8928009885518911E-2</v>
      </c>
      <c r="J97" s="81">
        <v>9.39173095238095</v>
      </c>
      <c r="K97" s="81">
        <v>5.1988481543624196</v>
      </c>
      <c r="L97" s="81">
        <v>3.7946170863309399</v>
      </c>
      <c r="M97" s="81">
        <v>3.04773591666667</v>
      </c>
    </row>
    <row r="98" spans="1:13">
      <c r="A98" s="80">
        <v>41365</v>
      </c>
      <c r="B98" s="44">
        <v>365</v>
      </c>
      <c r="C98" s="44">
        <v>440</v>
      </c>
      <c r="D98" s="44">
        <f t="shared" si="6"/>
        <v>402.5</v>
      </c>
      <c r="E98" s="45">
        <f t="shared" si="8"/>
        <v>6.2305497506361628E-3</v>
      </c>
      <c r="F98" s="46">
        <v>355</v>
      </c>
      <c r="G98" s="44">
        <v>430</v>
      </c>
      <c r="H98" s="44">
        <f t="shared" si="7"/>
        <v>392.5</v>
      </c>
      <c r="I98" s="44">
        <f t="shared" si="9"/>
        <v>0</v>
      </c>
      <c r="J98" s="81">
        <v>9.6977895384615405</v>
      </c>
      <c r="K98" s="81">
        <v>5.37325904761905</v>
      </c>
      <c r="L98" s="81">
        <v>3.9443162318840601</v>
      </c>
      <c r="M98" s="81">
        <v>3.1508875675675698</v>
      </c>
    </row>
    <row r="99" spans="1:13">
      <c r="A99" s="80">
        <v>41395</v>
      </c>
      <c r="B99" s="44">
        <v>325</v>
      </c>
      <c r="C99" s="44">
        <v>410</v>
      </c>
      <c r="D99" s="44">
        <f t="shared" si="6"/>
        <v>367.5</v>
      </c>
      <c r="E99" s="45">
        <f t="shared" si="8"/>
        <v>-9.0971778205726758E-2</v>
      </c>
      <c r="F99" s="46">
        <v>320</v>
      </c>
      <c r="G99" s="44">
        <v>410</v>
      </c>
      <c r="H99" s="44">
        <f t="shared" si="7"/>
        <v>365</v>
      </c>
      <c r="I99" s="44">
        <f t="shared" si="9"/>
        <v>-7.26391836399716E-2</v>
      </c>
      <c r="J99" s="81">
        <v>9.1387149999999995</v>
      </c>
      <c r="K99" s="81">
        <v>5.0924649999999998</v>
      </c>
      <c r="L99" s="81">
        <v>3.66622</v>
      </c>
      <c r="M99" s="81">
        <v>2.9306800000000002</v>
      </c>
    </row>
    <row r="100" spans="1:13">
      <c r="A100" s="80">
        <v>41426</v>
      </c>
      <c r="B100" s="44">
        <v>310</v>
      </c>
      <c r="C100" s="44">
        <v>395</v>
      </c>
      <c r="D100" s="44">
        <f t="shared" si="6"/>
        <v>352.5</v>
      </c>
      <c r="E100" s="45">
        <f t="shared" si="8"/>
        <v>-4.1672696400568074E-2</v>
      </c>
      <c r="F100" s="46">
        <v>310</v>
      </c>
      <c r="G100" s="44">
        <v>385</v>
      </c>
      <c r="H100" s="44">
        <f t="shared" si="7"/>
        <v>347.5</v>
      </c>
      <c r="I100" s="44">
        <f t="shared" si="9"/>
        <v>-4.9132688577644648E-2</v>
      </c>
      <c r="J100" s="81">
        <v>9.0093399999999999</v>
      </c>
      <c r="K100" s="81">
        <v>5.0360300000000002</v>
      </c>
      <c r="L100" s="81">
        <v>3.6797499999999999</v>
      </c>
      <c r="M100" s="81">
        <v>2.9216600000000001</v>
      </c>
    </row>
    <row r="101" spans="1:13">
      <c r="A101" s="80">
        <v>41456</v>
      </c>
      <c r="B101" s="44">
        <v>335</v>
      </c>
      <c r="C101" s="44">
        <v>390</v>
      </c>
      <c r="D101" s="44">
        <f t="shared" si="6"/>
        <v>362.5</v>
      </c>
      <c r="E101" s="45">
        <f t="shared" si="8"/>
        <v>2.7973852042406162E-2</v>
      </c>
      <c r="F101" s="46">
        <v>330</v>
      </c>
      <c r="G101" s="44">
        <v>380</v>
      </c>
      <c r="H101" s="44">
        <f t="shared" si="7"/>
        <v>355</v>
      </c>
      <c r="I101" s="44">
        <f t="shared" si="9"/>
        <v>2.1353124470569061E-2</v>
      </c>
      <c r="J101" s="81">
        <v>8.7896000000000001</v>
      </c>
      <c r="K101" s="81">
        <v>4.92</v>
      </c>
      <c r="L101" s="81">
        <v>3.5451250000000001</v>
      </c>
      <c r="M101" s="81">
        <v>2.8293849999999998</v>
      </c>
    </row>
    <row r="102" spans="1:13">
      <c r="A102" s="80">
        <v>41487</v>
      </c>
      <c r="B102" s="44">
        <v>345</v>
      </c>
      <c r="C102" s="44">
        <v>365</v>
      </c>
      <c r="D102" s="44">
        <f t="shared" si="6"/>
        <v>355</v>
      </c>
      <c r="E102" s="45">
        <f t="shared" si="8"/>
        <v>-2.0906684819313712E-2</v>
      </c>
      <c r="F102" s="46">
        <v>340</v>
      </c>
      <c r="G102" s="44">
        <v>355</v>
      </c>
      <c r="H102" s="44">
        <f t="shared" si="7"/>
        <v>347.5</v>
      </c>
      <c r="I102" s="44">
        <f t="shared" si="9"/>
        <v>-2.1353124470568946E-2</v>
      </c>
      <c r="J102" s="81">
        <v>7.8982349999999997</v>
      </c>
      <c r="K102" s="81">
        <v>4.41723</v>
      </c>
      <c r="L102" s="81">
        <v>3.24777</v>
      </c>
      <c r="M102" s="81">
        <v>2.6039099999999999</v>
      </c>
    </row>
    <row r="103" spans="1:13">
      <c r="A103" s="80">
        <v>41518</v>
      </c>
      <c r="B103" s="44">
        <v>365</v>
      </c>
      <c r="C103" s="44">
        <v>405</v>
      </c>
      <c r="D103" s="44">
        <f t="shared" si="6"/>
        <v>385</v>
      </c>
      <c r="E103" s="45">
        <f t="shared" si="8"/>
        <v>8.1125544812368527E-2</v>
      </c>
      <c r="F103" s="46">
        <v>355</v>
      </c>
      <c r="G103" s="44">
        <v>400</v>
      </c>
      <c r="H103" s="44">
        <f t="shared" si="7"/>
        <v>377.5</v>
      </c>
      <c r="I103" s="44">
        <f t="shared" si="9"/>
        <v>8.280590368423249E-2</v>
      </c>
      <c r="J103" s="81">
        <v>8.763795</v>
      </c>
      <c r="K103" s="81">
        <v>4.9013099999999996</v>
      </c>
      <c r="L103" s="81">
        <v>3.6036899999999998</v>
      </c>
      <c r="M103" s="81">
        <v>2.8892699999999998</v>
      </c>
    </row>
    <row r="104" spans="1:13">
      <c r="A104" s="80">
        <v>41548</v>
      </c>
      <c r="B104" s="44">
        <v>365</v>
      </c>
      <c r="C104" s="44">
        <v>415</v>
      </c>
      <c r="D104" s="44">
        <f t="shared" si="6"/>
        <v>390</v>
      </c>
      <c r="E104" s="45">
        <f t="shared" si="8"/>
        <v>1.2903404835907782E-2</v>
      </c>
      <c r="F104" s="46">
        <v>350</v>
      </c>
      <c r="G104" s="44">
        <v>420</v>
      </c>
      <c r="H104" s="44">
        <f t="shared" si="7"/>
        <v>385</v>
      </c>
      <c r="I104" s="44">
        <f t="shared" si="9"/>
        <v>1.9672765598704928E-2</v>
      </c>
      <c r="J104" s="81">
        <v>8.9913900000000009</v>
      </c>
      <c r="K104" s="81">
        <v>5.0223300000000002</v>
      </c>
      <c r="L104" s="81">
        <v>3.7354799999999999</v>
      </c>
      <c r="M104" s="81">
        <v>2.99376</v>
      </c>
    </row>
    <row r="105" spans="1:13">
      <c r="A105" s="80">
        <v>41579</v>
      </c>
      <c r="B105" s="44">
        <v>360</v>
      </c>
      <c r="C105" s="44">
        <v>425</v>
      </c>
      <c r="D105" s="44">
        <f t="shared" si="6"/>
        <v>392.5</v>
      </c>
      <c r="E105" s="45">
        <f t="shared" si="8"/>
        <v>6.3897980987709883E-3</v>
      </c>
      <c r="F105" s="46">
        <v>350</v>
      </c>
      <c r="G105" s="44">
        <v>420</v>
      </c>
      <c r="H105" s="44">
        <f t="shared" si="7"/>
        <v>385</v>
      </c>
      <c r="I105" s="44">
        <f t="shared" si="9"/>
        <v>0</v>
      </c>
      <c r="J105" s="81">
        <v>9.3177000000000003</v>
      </c>
      <c r="K105" s="81">
        <v>5.2391399999999999</v>
      </c>
      <c r="L105" s="81">
        <v>3.799925</v>
      </c>
      <c r="M105" s="81">
        <v>3.0336500000000002</v>
      </c>
    </row>
    <row r="106" spans="1:13">
      <c r="A106" s="80">
        <v>41609</v>
      </c>
      <c r="B106" s="44">
        <v>355</v>
      </c>
      <c r="C106" s="44">
        <v>430</v>
      </c>
      <c r="D106" s="44">
        <f t="shared" si="6"/>
        <v>392.5</v>
      </c>
      <c r="E106" s="45">
        <f t="shared" si="8"/>
        <v>0</v>
      </c>
      <c r="F106" s="46">
        <v>345</v>
      </c>
      <c r="G106" s="44">
        <v>425</v>
      </c>
      <c r="H106" s="44">
        <f t="shared" si="7"/>
        <v>385</v>
      </c>
      <c r="I106" s="44">
        <f t="shared" si="9"/>
        <v>0</v>
      </c>
      <c r="J106" s="81">
        <v>9.2518799999999999</v>
      </c>
      <c r="K106" s="81">
        <v>5.1789199999999997</v>
      </c>
      <c r="L106" s="81">
        <v>3.8515100000000002</v>
      </c>
      <c r="M106" s="81">
        <v>3.0641799999999999</v>
      </c>
    </row>
    <row r="107" spans="1:13">
      <c r="A107" s="80">
        <v>41640</v>
      </c>
      <c r="B107" s="44">
        <v>345</v>
      </c>
      <c r="C107" s="44">
        <v>450</v>
      </c>
      <c r="D107" s="44">
        <f t="shared" si="6"/>
        <v>397.5</v>
      </c>
      <c r="E107" s="45">
        <f t="shared" si="8"/>
        <v>1.2658396871923465E-2</v>
      </c>
      <c r="F107" s="46">
        <v>335</v>
      </c>
      <c r="G107" s="44">
        <v>450</v>
      </c>
      <c r="H107" s="44">
        <f t="shared" si="7"/>
        <v>392.5</v>
      </c>
      <c r="I107" s="44">
        <f t="shared" si="9"/>
        <v>1.9293202934678851E-2</v>
      </c>
      <c r="J107" s="81">
        <v>9.6821999999999999</v>
      </c>
      <c r="K107" s="81">
        <v>5.4198000000000004</v>
      </c>
      <c r="L107" s="81">
        <v>4.0306499999999996</v>
      </c>
      <c r="M107" s="81">
        <v>3.2067000000000001</v>
      </c>
    </row>
    <row r="108" spans="1:13">
      <c r="A108" s="80">
        <v>41671</v>
      </c>
      <c r="B108" s="44">
        <v>330</v>
      </c>
      <c r="C108" s="44">
        <v>455</v>
      </c>
      <c r="D108" s="44">
        <f t="shared" si="6"/>
        <v>392.5</v>
      </c>
      <c r="E108" s="45">
        <f t="shared" si="8"/>
        <v>-1.2658396871923465E-2</v>
      </c>
      <c r="F108" s="46">
        <v>325</v>
      </c>
      <c r="G108" s="44">
        <v>445</v>
      </c>
      <c r="H108" s="44">
        <f t="shared" si="7"/>
        <v>385</v>
      </c>
      <c r="I108" s="44">
        <f t="shared" si="9"/>
        <v>-1.9293202934678896E-2</v>
      </c>
      <c r="J108" s="81">
        <v>9.7784049999999993</v>
      </c>
      <c r="K108" s="81">
        <v>5.4331550000000002</v>
      </c>
      <c r="L108" s="81">
        <v>4.08317</v>
      </c>
      <c r="M108" s="81">
        <v>3.2414200000000002</v>
      </c>
    </row>
    <row r="109" spans="1:13">
      <c r="A109" s="80">
        <v>41699</v>
      </c>
      <c r="B109" s="44">
        <v>330</v>
      </c>
      <c r="C109" s="44">
        <v>470</v>
      </c>
      <c r="D109" s="44">
        <f t="shared" si="6"/>
        <v>400</v>
      </c>
      <c r="E109" s="45">
        <f t="shared" si="8"/>
        <v>1.8928009885518859E-2</v>
      </c>
      <c r="F109" s="46">
        <v>325</v>
      </c>
      <c r="G109" s="44">
        <v>475</v>
      </c>
      <c r="H109" s="44">
        <f t="shared" si="7"/>
        <v>400</v>
      </c>
      <c r="I109" s="44">
        <f t="shared" si="9"/>
        <v>3.8221212820197671E-2</v>
      </c>
      <c r="J109" s="81">
        <v>10.100770000000001</v>
      </c>
      <c r="K109" s="81">
        <v>5.6122699999999996</v>
      </c>
      <c r="L109" s="81">
        <v>4.2177800000000003</v>
      </c>
      <c r="M109" s="81">
        <v>3.3482799999999999</v>
      </c>
    </row>
    <row r="110" spans="1:13">
      <c r="A110" s="80">
        <v>41730</v>
      </c>
      <c r="B110" s="44">
        <v>330</v>
      </c>
      <c r="C110" s="44">
        <v>485</v>
      </c>
      <c r="D110" s="44">
        <f t="shared" si="6"/>
        <v>407.5</v>
      </c>
      <c r="E110" s="45">
        <f t="shared" si="8"/>
        <v>1.8576385572935457E-2</v>
      </c>
      <c r="F110" s="46">
        <v>325</v>
      </c>
      <c r="G110" s="44">
        <v>490</v>
      </c>
      <c r="H110" s="44">
        <f t="shared" si="7"/>
        <v>407.5</v>
      </c>
      <c r="I110" s="44">
        <f t="shared" si="9"/>
        <v>1.8576385572935457E-2</v>
      </c>
      <c r="J110" s="81">
        <v>10.423135</v>
      </c>
      <c r="K110" s="81">
        <v>5.791385</v>
      </c>
      <c r="L110" s="81">
        <v>4.3523899999999998</v>
      </c>
      <c r="M110" s="81">
        <v>3.4551400000000001</v>
      </c>
    </row>
    <row r="111" spans="1:13">
      <c r="A111" s="80">
        <v>41760</v>
      </c>
      <c r="B111" s="44">
        <v>320</v>
      </c>
      <c r="C111" s="44">
        <v>490</v>
      </c>
      <c r="D111" s="44">
        <f t="shared" si="6"/>
        <v>405</v>
      </c>
      <c r="E111" s="45">
        <f t="shared" si="8"/>
        <v>-6.1538655743782235E-3</v>
      </c>
      <c r="F111" s="46">
        <v>315</v>
      </c>
      <c r="G111" s="44">
        <v>485</v>
      </c>
      <c r="H111" s="44">
        <f t="shared" si="7"/>
        <v>400</v>
      </c>
      <c r="I111" s="44">
        <f t="shared" si="9"/>
        <v>-1.8576385572935419E-2</v>
      </c>
      <c r="J111" s="81">
        <v>10.438470000000001</v>
      </c>
      <c r="K111" s="81">
        <v>5.8437400000000004</v>
      </c>
      <c r="L111" s="81">
        <v>4.3605099999999997</v>
      </c>
      <c r="M111" s="81">
        <v>3.5015399999999999</v>
      </c>
    </row>
    <row r="112" spans="1:13">
      <c r="A112" s="80">
        <v>41791</v>
      </c>
      <c r="B112" s="44">
        <v>320</v>
      </c>
      <c r="C112" s="44">
        <v>465</v>
      </c>
      <c r="D112" s="44">
        <f t="shared" si="6"/>
        <v>392.5</v>
      </c>
      <c r="E112" s="45">
        <f t="shared" si="8"/>
        <v>-3.1350529884076044E-2</v>
      </c>
      <c r="F112" s="46">
        <v>315</v>
      </c>
      <c r="G112" s="44">
        <v>465</v>
      </c>
      <c r="H112" s="44">
        <f t="shared" si="7"/>
        <v>390</v>
      </c>
      <c r="I112" s="44">
        <f t="shared" si="9"/>
        <v>-2.5317807984289897E-2</v>
      </c>
      <c r="J112" s="81">
        <v>9.8291699999999995</v>
      </c>
      <c r="K112" s="81">
        <v>5.535825</v>
      </c>
      <c r="L112" s="81">
        <v>4.1608200000000002</v>
      </c>
      <c r="M112" s="81">
        <v>3.3294000000000001</v>
      </c>
    </row>
    <row r="113" spans="1:13">
      <c r="A113" s="80">
        <v>41821</v>
      </c>
      <c r="B113" s="44">
        <v>320</v>
      </c>
      <c r="C113" s="44">
        <v>480</v>
      </c>
      <c r="D113" s="44">
        <f t="shared" si="6"/>
        <v>400</v>
      </c>
      <c r="E113" s="45">
        <f t="shared" si="8"/>
        <v>1.8928009885518859E-2</v>
      </c>
      <c r="F113" s="46">
        <v>315</v>
      </c>
      <c r="G113" s="44">
        <v>480</v>
      </c>
      <c r="H113" s="44">
        <f t="shared" si="7"/>
        <v>397.5</v>
      </c>
      <c r="I113" s="44">
        <f t="shared" si="9"/>
        <v>1.9048194970694411E-2</v>
      </c>
      <c r="J113" s="81">
        <v>10.146240000000001</v>
      </c>
      <c r="K113" s="81">
        <v>5.7144000000000004</v>
      </c>
      <c r="L113" s="81">
        <v>4.2950400000000002</v>
      </c>
      <c r="M113" s="81">
        <v>3.4367999999999999</v>
      </c>
    </row>
    <row r="114" spans="1:13">
      <c r="A114" s="80">
        <v>41852</v>
      </c>
      <c r="B114" s="44">
        <v>290</v>
      </c>
      <c r="C114" s="44">
        <v>485</v>
      </c>
      <c r="D114" s="44">
        <f t="shared" si="6"/>
        <v>387.5</v>
      </c>
      <c r="E114" s="45">
        <f t="shared" si="8"/>
        <v>-3.1748698314580298E-2</v>
      </c>
      <c r="F114" s="46">
        <v>290</v>
      </c>
      <c r="G114" s="44">
        <v>480</v>
      </c>
      <c r="H114" s="44">
        <f t="shared" si="7"/>
        <v>385</v>
      </c>
      <c r="I114" s="44">
        <f t="shared" si="9"/>
        <v>-3.1951599806602358E-2</v>
      </c>
      <c r="J114" s="81">
        <v>10.25193</v>
      </c>
      <c r="K114" s="81">
        <v>5.7739250000000002</v>
      </c>
      <c r="L114" s="81">
        <v>4.3397800000000002</v>
      </c>
      <c r="M114" s="81">
        <v>3.4725999999999999</v>
      </c>
    </row>
    <row r="115" spans="1:13">
      <c r="A115" s="80">
        <v>41883</v>
      </c>
      <c r="B115" s="44">
        <v>280</v>
      </c>
      <c r="C115" s="44">
        <v>495</v>
      </c>
      <c r="D115" s="44">
        <f t="shared" si="6"/>
        <v>387.5</v>
      </c>
      <c r="E115" s="45">
        <f t="shared" si="8"/>
        <v>0</v>
      </c>
      <c r="F115" s="46">
        <v>280</v>
      </c>
      <c r="G115" s="44">
        <v>490</v>
      </c>
      <c r="H115" s="44">
        <f t="shared" si="7"/>
        <v>385</v>
      </c>
      <c r="I115" s="44">
        <f t="shared" si="9"/>
        <v>0</v>
      </c>
      <c r="J115" s="81">
        <v>10.41183</v>
      </c>
      <c r="K115" s="81">
        <v>5.8776299999999999</v>
      </c>
      <c r="L115" s="81">
        <v>4.4609399999999999</v>
      </c>
      <c r="M115" s="81">
        <v>3.5961750000000001</v>
      </c>
    </row>
    <row r="116" spans="1:13">
      <c r="A116" s="80">
        <v>41913</v>
      </c>
      <c r="B116" s="44">
        <v>275</v>
      </c>
      <c r="C116" s="44">
        <v>480</v>
      </c>
      <c r="D116" s="44">
        <f t="shared" si="6"/>
        <v>377.5</v>
      </c>
      <c r="E116" s="45">
        <f t="shared" si="8"/>
        <v>-2.6145280104322245E-2</v>
      </c>
      <c r="F116" s="46">
        <v>275</v>
      </c>
      <c r="G116" s="44">
        <v>475</v>
      </c>
      <c r="H116" s="44">
        <f t="shared" si="7"/>
        <v>375</v>
      </c>
      <c r="I116" s="44">
        <f t="shared" si="9"/>
        <v>-2.6317308317373417E-2</v>
      </c>
      <c r="J116" s="81">
        <v>10.062720000000001</v>
      </c>
      <c r="K116" s="81">
        <v>5.6884800000000002</v>
      </c>
      <c r="L116" s="81">
        <v>4.3257599999999998</v>
      </c>
      <c r="M116" s="81">
        <v>3.47376</v>
      </c>
    </row>
    <row r="117" spans="1:13">
      <c r="A117" s="80">
        <v>41944</v>
      </c>
      <c r="B117" s="44">
        <v>250</v>
      </c>
      <c r="C117" s="44">
        <v>455</v>
      </c>
      <c r="D117" s="44">
        <f t="shared" si="6"/>
        <v>352.5</v>
      </c>
      <c r="E117" s="45">
        <f t="shared" si="8"/>
        <v>-6.851994643675606E-2</v>
      </c>
      <c r="F117" s="46">
        <v>250</v>
      </c>
      <c r="G117" s="44">
        <v>450</v>
      </c>
      <c r="H117" s="44">
        <f t="shared" si="7"/>
        <v>350</v>
      </c>
      <c r="I117" s="44">
        <f t="shared" si="9"/>
        <v>-6.8992871486951435E-2</v>
      </c>
      <c r="J117" s="81">
        <v>9.64574</v>
      </c>
      <c r="K117" s="81">
        <v>5.4445600000000001</v>
      </c>
      <c r="L117" s="81">
        <v>4.1136549999999996</v>
      </c>
      <c r="M117" s="81">
        <v>3.291925</v>
      </c>
    </row>
    <row r="118" spans="1:13">
      <c r="A118" s="80">
        <v>41974</v>
      </c>
      <c r="B118" s="44">
        <v>235</v>
      </c>
      <c r="C118" s="44">
        <v>440</v>
      </c>
      <c r="D118" s="44">
        <f t="shared" si="6"/>
        <v>337.5</v>
      </c>
      <c r="E118" s="45">
        <f t="shared" si="8"/>
        <v>-4.348511193973878E-2</v>
      </c>
      <c r="F118" s="46">
        <v>235</v>
      </c>
      <c r="G118" s="44">
        <v>420</v>
      </c>
      <c r="H118" s="44">
        <f t="shared" si="7"/>
        <v>327.5</v>
      </c>
      <c r="I118" s="44">
        <f t="shared" si="9"/>
        <v>-6.6445099408152741E-2</v>
      </c>
      <c r="J118" s="81">
        <v>9.2087599999999998</v>
      </c>
      <c r="K118" s="81">
        <v>5.1783599999999996</v>
      </c>
      <c r="L118" s="81">
        <v>3.9828800000000002</v>
      </c>
      <c r="M118" s="81">
        <v>3.1442399999999999</v>
      </c>
    </row>
    <row r="119" spans="1:13">
      <c r="A119" s="80">
        <v>42005</v>
      </c>
      <c r="B119" s="44">
        <v>225</v>
      </c>
      <c r="C119" s="44">
        <v>415</v>
      </c>
      <c r="D119" s="44">
        <f t="shared" si="6"/>
        <v>320</v>
      </c>
      <c r="E119" s="45">
        <f t="shared" si="8"/>
        <v>-5.3244514518812243E-2</v>
      </c>
      <c r="F119" s="46">
        <v>225</v>
      </c>
      <c r="G119" s="44">
        <v>410</v>
      </c>
      <c r="H119" s="44">
        <f t="shared" si="7"/>
        <v>317.5</v>
      </c>
      <c r="I119" s="44">
        <f t="shared" si="9"/>
        <v>-3.1010236742560322E-2</v>
      </c>
      <c r="J119" s="81">
        <v>8.6855349999999998</v>
      </c>
      <c r="K119" s="81">
        <v>4.8774949999999997</v>
      </c>
      <c r="L119" s="81">
        <v>3.7557499999999999</v>
      </c>
      <c r="M119" s="81">
        <v>2.9552149999999999</v>
      </c>
    </row>
    <row r="120" spans="1:13">
      <c r="A120" s="80">
        <v>42036</v>
      </c>
      <c r="B120" s="44">
        <v>210</v>
      </c>
      <c r="C120" s="44">
        <v>370</v>
      </c>
      <c r="D120" s="44">
        <f t="shared" si="6"/>
        <v>290</v>
      </c>
      <c r="E120" s="45">
        <f t="shared" si="8"/>
        <v>-9.8440072813252524E-2</v>
      </c>
      <c r="F120" s="46">
        <v>210</v>
      </c>
      <c r="G120" s="44">
        <v>360</v>
      </c>
      <c r="H120" s="44">
        <f t="shared" si="7"/>
        <v>285</v>
      </c>
      <c r="I120" s="44">
        <f t="shared" si="9"/>
        <v>-0.10798863806409585</v>
      </c>
      <c r="J120" s="81">
        <v>7.7211600000000002</v>
      </c>
      <c r="K120" s="81">
        <v>4.34232</v>
      </c>
      <c r="L120" s="81">
        <v>3.3248199999999999</v>
      </c>
      <c r="M120" s="81">
        <v>2.6584500000000002</v>
      </c>
    </row>
    <row r="121" spans="1:13">
      <c r="A121" s="80">
        <v>42064</v>
      </c>
      <c r="B121" s="44">
        <v>210</v>
      </c>
      <c r="C121" s="44">
        <v>380</v>
      </c>
      <c r="D121" s="44">
        <f t="shared" si="6"/>
        <v>295</v>
      </c>
      <c r="E121" s="45">
        <f t="shared" si="8"/>
        <v>1.709443335930004E-2</v>
      </c>
      <c r="F121" s="46">
        <v>210</v>
      </c>
      <c r="G121" s="44">
        <v>375</v>
      </c>
      <c r="H121" s="44">
        <f t="shared" si="7"/>
        <v>292.5</v>
      </c>
      <c r="I121" s="44">
        <f t="shared" si="9"/>
        <v>2.5975486403260736E-2</v>
      </c>
      <c r="J121" s="81">
        <v>8.0874299999999995</v>
      </c>
      <c r="K121" s="81">
        <v>4.58094</v>
      </c>
      <c r="L121" s="81">
        <v>3.4390000000000001</v>
      </c>
      <c r="M121" s="81">
        <v>2.7234600000000002</v>
      </c>
    </row>
    <row r="122" spans="1:13">
      <c r="A122" s="80">
        <v>42095</v>
      </c>
      <c r="B122" s="44">
        <v>210</v>
      </c>
      <c r="C122" s="44">
        <v>400</v>
      </c>
      <c r="D122" s="44">
        <f t="shared" si="6"/>
        <v>305</v>
      </c>
      <c r="E122" s="45">
        <f t="shared" si="8"/>
        <v>3.3336420267591711E-2</v>
      </c>
      <c r="F122" s="46">
        <v>210</v>
      </c>
      <c r="G122" s="44">
        <v>405</v>
      </c>
      <c r="H122" s="44">
        <f t="shared" si="7"/>
        <v>307.5</v>
      </c>
      <c r="I122" s="44">
        <f t="shared" si="9"/>
        <v>5.0010420574661416E-2</v>
      </c>
      <c r="J122" s="81">
        <v>8.605855</v>
      </c>
      <c r="K122" s="81">
        <v>4.8745900000000004</v>
      </c>
      <c r="L122" s="81">
        <v>3.62</v>
      </c>
      <c r="M122" s="81">
        <v>2.8668</v>
      </c>
    </row>
    <row r="123" spans="1:13">
      <c r="A123" s="80">
        <v>42125</v>
      </c>
      <c r="B123" s="44">
        <v>210</v>
      </c>
      <c r="C123" s="44">
        <v>360</v>
      </c>
      <c r="D123" s="44">
        <f t="shared" si="6"/>
        <v>285</v>
      </c>
      <c r="E123" s="45">
        <f t="shared" si="8"/>
        <v>-6.782259633876106E-2</v>
      </c>
      <c r="F123" s="46">
        <v>210</v>
      </c>
      <c r="G123" s="44">
        <v>355</v>
      </c>
      <c r="H123" s="44">
        <f t="shared" si="7"/>
        <v>282.5</v>
      </c>
      <c r="I123" s="44">
        <f t="shared" si="9"/>
        <v>-8.4796536660076929E-2</v>
      </c>
      <c r="J123" s="81">
        <v>7.4653200000000002</v>
      </c>
      <c r="K123" s="81">
        <v>4.2285599999999999</v>
      </c>
      <c r="L123" s="81">
        <v>3.258</v>
      </c>
      <c r="M123" s="81">
        <v>2.58012</v>
      </c>
    </row>
    <row r="124" spans="1:13">
      <c r="A124" s="80">
        <v>42156</v>
      </c>
      <c r="B124" s="44">
        <v>210</v>
      </c>
      <c r="C124" s="44">
        <v>365</v>
      </c>
      <c r="D124" s="44">
        <f t="shared" si="6"/>
        <v>287.5</v>
      </c>
      <c r="E124" s="45">
        <f t="shared" si="8"/>
        <v>8.7336799687546315E-3</v>
      </c>
      <c r="F124" s="46">
        <v>210</v>
      </c>
      <c r="G124" s="44">
        <v>360</v>
      </c>
      <c r="H124" s="44">
        <f t="shared" si="7"/>
        <v>285</v>
      </c>
      <c r="I124" s="44">
        <f t="shared" si="9"/>
        <v>8.8106296821549059E-3</v>
      </c>
      <c r="J124" s="81">
        <v>8.2083750000000002</v>
      </c>
      <c r="K124" s="81">
        <v>4.6544999999999996</v>
      </c>
      <c r="L124" s="81">
        <v>3.6160549999999998</v>
      </c>
      <c r="M124" s="81">
        <v>2.5250699999999999</v>
      </c>
    </row>
    <row r="125" spans="1:13">
      <c r="A125" s="82">
        <v>42186</v>
      </c>
      <c r="B125" s="49">
        <v>150</v>
      </c>
      <c r="C125" s="49">
        <v>280</v>
      </c>
      <c r="D125" s="49">
        <f t="shared" si="6"/>
        <v>215</v>
      </c>
      <c r="E125" s="50">
        <f t="shared" si="8"/>
        <v>-0.29058483210974234</v>
      </c>
      <c r="F125" s="48">
        <v>150</v>
      </c>
      <c r="G125" s="49">
        <v>280</v>
      </c>
      <c r="H125" s="49">
        <f t="shared" si="7"/>
        <v>215</v>
      </c>
      <c r="I125" s="50">
        <f t="shared" si="9"/>
        <v>-0.28185115214098772</v>
      </c>
      <c r="J125" s="83">
        <v>6.7793900000000002</v>
      </c>
      <c r="K125" s="83">
        <v>3.8477199999999998</v>
      </c>
      <c r="L125" s="83">
        <v>3.07117</v>
      </c>
      <c r="M125" s="83">
        <v>2.1442700000000001</v>
      </c>
    </row>
    <row r="126" spans="1:13">
      <c r="A126" s="30" t="s">
        <v>181</v>
      </c>
      <c r="B126" s="51">
        <f t="shared" ref="B126:C126" si="10">AVERAGE(B107:B125)</f>
        <v>265.78947368421052</v>
      </c>
      <c r="C126" s="51">
        <f t="shared" si="10"/>
        <v>432.63157894736844</v>
      </c>
      <c r="D126" s="51">
        <f>AVERAGE(D107:D125)</f>
        <v>349.21052631578948</v>
      </c>
      <c r="E126" s="192">
        <f>AVERAGE(E107:E125)</f>
        <v>-3.167886889972632E-2</v>
      </c>
      <c r="F126" s="51">
        <f t="shared" ref="F126:H126" si="11">AVERAGE(F107:F125)</f>
        <v>263.68421052631578</v>
      </c>
      <c r="G126" s="51">
        <f t="shared" si="11"/>
        <v>428.94736842105266</v>
      </c>
      <c r="H126" s="51">
        <f t="shared" si="11"/>
        <v>346.31578947368422</v>
      </c>
      <c r="I126" s="192">
        <f>AVERAGE(I107:I125)</f>
        <v>-3.0663437166322183E-2</v>
      </c>
      <c r="J126" s="51">
        <f t="shared" ref="J126" si="12">AVERAGE(J107:J125)</f>
        <v>9.2385492105263154</v>
      </c>
      <c r="K126" s="51">
        <f t="shared" ref="K126" si="13">AVERAGE(K107:K125)</f>
        <v>5.1957713157894734</v>
      </c>
      <c r="L126" s="51">
        <f t="shared" ref="L126" si="14">AVERAGE(L107:L125)</f>
        <v>3.9372721052631583</v>
      </c>
      <c r="M126" s="51">
        <f t="shared" ref="M126" si="15">AVERAGE(M107:M125)</f>
        <v>3.1027034210526319</v>
      </c>
    </row>
    <row r="127" spans="1:13">
      <c r="A127" s="5" t="s">
        <v>182</v>
      </c>
      <c r="E127" s="191">
        <f>STDEV(E6:E125)*SQRT(12)</f>
        <v>0.38126832966272084</v>
      </c>
      <c r="I127" s="191">
        <f>STDEV(I6:I125)*SQRT(12)</f>
        <v>0.38311430305163102</v>
      </c>
    </row>
  </sheetData>
  <mergeCells count="1">
    <mergeCell ref="A1:A2"/>
  </mergeCells>
  <phoneticPr fontId="10" type="noConversion"/>
  <printOptions horizontalCentered="1"/>
  <pageMargins left="0.7" right="0.7" top="0.75" bottom="0.75" header="0.3" footer="0.3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1"/>
  <sheetViews>
    <sheetView workbookViewId="0"/>
  </sheetViews>
  <sheetFormatPr defaultRowHeight="15"/>
  <sheetData>
    <row r="1" spans="1:8" ht="15.75">
      <c r="B1" s="194" t="s">
        <v>208</v>
      </c>
      <c r="C1" s="194"/>
    </row>
    <row r="2" spans="1:8">
      <c r="A2" s="203" t="s">
        <v>22</v>
      </c>
      <c r="B2" s="195" t="s">
        <v>209</v>
      </c>
      <c r="F2" s="195" t="s">
        <v>210</v>
      </c>
    </row>
    <row r="3" spans="1:8">
      <c r="A3" s="195" t="s">
        <v>189</v>
      </c>
      <c r="B3" s="204">
        <f>B30</f>
        <v>27.889164648114676</v>
      </c>
      <c r="C3" s="204">
        <f t="shared" ref="C3:H3" si="0">C30</f>
        <v>27.889164648114676</v>
      </c>
      <c r="D3" s="204">
        <f t="shared" si="0"/>
        <v>27.88916464811469</v>
      </c>
      <c r="E3" s="204">
        <f t="shared" si="0"/>
        <v>27.889164648114694</v>
      </c>
      <c r="F3" s="204">
        <f t="shared" si="0"/>
        <v>27.889164648114679</v>
      </c>
      <c r="G3" s="204">
        <f t="shared" si="0"/>
        <v>27.889164648114686</v>
      </c>
      <c r="H3" s="204">
        <f t="shared" si="0"/>
        <v>27.889164648114669</v>
      </c>
    </row>
    <row r="4" spans="1:8">
      <c r="A4" t="s">
        <v>190</v>
      </c>
      <c r="B4" s="196">
        <v>10</v>
      </c>
      <c r="C4" s="196">
        <v>10</v>
      </c>
      <c r="D4" s="196">
        <v>10</v>
      </c>
      <c r="E4" s="196">
        <v>10</v>
      </c>
      <c r="F4" s="196">
        <v>10</v>
      </c>
      <c r="G4" s="196">
        <v>10</v>
      </c>
      <c r="H4" s="196">
        <v>10</v>
      </c>
    </row>
    <row r="5" spans="1:8">
      <c r="A5" t="s">
        <v>191</v>
      </c>
      <c r="B5" s="196">
        <v>100</v>
      </c>
      <c r="C5" s="196">
        <v>100</v>
      </c>
      <c r="D5" s="196">
        <v>100</v>
      </c>
      <c r="E5" s="196">
        <v>100</v>
      </c>
      <c r="F5" s="196">
        <v>100</v>
      </c>
      <c r="G5" s="196">
        <v>100</v>
      </c>
      <c r="H5" s="196">
        <v>100</v>
      </c>
    </row>
    <row r="6" spans="1:8">
      <c r="A6" s="195" t="s">
        <v>192</v>
      </c>
      <c r="B6" s="196">
        <v>60</v>
      </c>
      <c r="C6" s="196">
        <f t="shared" ref="C6:H6" si="1">B6</f>
        <v>60</v>
      </c>
      <c r="D6" s="196">
        <f t="shared" si="1"/>
        <v>60</v>
      </c>
      <c r="E6" s="196">
        <f t="shared" si="1"/>
        <v>60</v>
      </c>
      <c r="F6" s="196">
        <f t="shared" si="1"/>
        <v>60</v>
      </c>
      <c r="G6" s="196">
        <f t="shared" si="1"/>
        <v>60</v>
      </c>
      <c r="H6" s="196">
        <f t="shared" si="1"/>
        <v>60</v>
      </c>
    </row>
    <row r="7" spans="1:8">
      <c r="A7" s="195" t="s">
        <v>211</v>
      </c>
      <c r="B7" s="196">
        <v>10</v>
      </c>
      <c r="C7" s="196">
        <v>10</v>
      </c>
      <c r="D7" s="196">
        <v>10</v>
      </c>
      <c r="E7" s="196">
        <v>10</v>
      </c>
      <c r="F7" s="196">
        <v>10</v>
      </c>
      <c r="G7" s="196">
        <v>10</v>
      </c>
      <c r="H7" s="196">
        <v>10</v>
      </c>
    </row>
    <row r="8" spans="1:8">
      <c r="A8" s="197" t="s">
        <v>193</v>
      </c>
      <c r="B8" s="196">
        <v>0.25</v>
      </c>
      <c r="C8" s="196">
        <v>0.25</v>
      </c>
      <c r="D8" s="196">
        <v>0.25</v>
      </c>
      <c r="E8" s="196">
        <v>0.25</v>
      </c>
      <c r="F8" s="196">
        <v>0.25</v>
      </c>
      <c r="G8" s="196">
        <v>0.25</v>
      </c>
      <c r="H8" s="196">
        <v>0.25</v>
      </c>
    </row>
    <row r="9" spans="1:8">
      <c r="A9" s="197" t="s">
        <v>194</v>
      </c>
      <c r="B9" s="196">
        <v>0.25</v>
      </c>
      <c r="C9" s="196">
        <v>0.25</v>
      </c>
      <c r="D9" s="196">
        <v>0.25</v>
      </c>
      <c r="E9" s="196">
        <v>0.25</v>
      </c>
      <c r="F9" s="196">
        <v>0.25</v>
      </c>
      <c r="G9" s="196">
        <v>0.25</v>
      </c>
      <c r="H9" s="196">
        <v>0.25</v>
      </c>
    </row>
    <row r="10" spans="1:8">
      <c r="A10" s="197" t="s">
        <v>18</v>
      </c>
      <c r="B10" s="196">
        <v>0</v>
      </c>
      <c r="C10" s="196">
        <f t="shared" ref="C10:H10" si="2">B10</f>
        <v>0</v>
      </c>
      <c r="D10" s="196">
        <f t="shared" si="2"/>
        <v>0</v>
      </c>
      <c r="E10" s="196">
        <f t="shared" si="2"/>
        <v>0</v>
      </c>
      <c r="F10" s="196">
        <f t="shared" si="2"/>
        <v>0</v>
      </c>
      <c r="G10" s="196">
        <f t="shared" si="2"/>
        <v>0</v>
      </c>
      <c r="H10" s="196">
        <f t="shared" si="2"/>
        <v>0</v>
      </c>
    </row>
    <row r="11" spans="1:8">
      <c r="A11" s="198" t="s">
        <v>18</v>
      </c>
      <c r="B11" s="196">
        <v>7.0000000000000007E-2</v>
      </c>
      <c r="C11" s="196">
        <v>7.0000000000000007E-2</v>
      </c>
      <c r="D11" s="196">
        <v>7.0000000000000007E-2</v>
      </c>
      <c r="E11" s="196">
        <v>7.0000000000000007E-2</v>
      </c>
      <c r="F11" s="196">
        <v>7.0000000000000007E-2</v>
      </c>
      <c r="G11" s="196">
        <v>7.0000000000000007E-2</v>
      </c>
      <c r="H11" s="196">
        <v>7.0000000000000007E-2</v>
      </c>
    </row>
    <row r="12" spans="1:8">
      <c r="A12" s="197" t="s">
        <v>195</v>
      </c>
      <c r="B12" s="204">
        <v>0.04</v>
      </c>
      <c r="C12" s="204">
        <v>0.04</v>
      </c>
      <c r="D12" s="204">
        <v>0.04</v>
      </c>
      <c r="E12" s="204">
        <v>0.04</v>
      </c>
      <c r="F12" s="204">
        <v>0.04</v>
      </c>
      <c r="G12" s="204">
        <v>0.04</v>
      </c>
      <c r="H12" s="204">
        <v>0.04</v>
      </c>
    </row>
    <row r="13" spans="1:8">
      <c r="A13" s="197" t="s">
        <v>196</v>
      </c>
      <c r="B13" s="204">
        <v>-0.05</v>
      </c>
      <c r="C13" s="204">
        <v>-0.05</v>
      </c>
      <c r="D13" s="204">
        <v>-0.05</v>
      </c>
      <c r="E13" s="204">
        <v>-0.05</v>
      </c>
      <c r="F13" s="204">
        <v>-0.05</v>
      </c>
      <c r="G13" s="204">
        <v>-0.05</v>
      </c>
      <c r="H13" s="204">
        <v>-0.05</v>
      </c>
    </row>
    <row r="14" spans="1:8">
      <c r="A14" s="197" t="s">
        <v>212</v>
      </c>
      <c r="B14" s="196">
        <v>0.1</v>
      </c>
      <c r="C14" s="196">
        <v>0.1</v>
      </c>
      <c r="D14" s="196">
        <v>0.1</v>
      </c>
      <c r="E14" s="196">
        <v>0.1</v>
      </c>
      <c r="F14" s="196">
        <v>0.1</v>
      </c>
      <c r="G14" s="196">
        <v>0.1</v>
      </c>
      <c r="H14" s="196">
        <v>0.1</v>
      </c>
    </row>
    <row r="15" spans="1:8">
      <c r="A15" s="199" t="s">
        <v>197</v>
      </c>
      <c r="B15" s="196">
        <v>20</v>
      </c>
      <c r="C15" s="196">
        <f t="shared" ref="C15:H15" si="3">B15</f>
        <v>20</v>
      </c>
      <c r="D15" s="196">
        <f t="shared" si="3"/>
        <v>20</v>
      </c>
      <c r="E15" s="196">
        <f t="shared" si="3"/>
        <v>20</v>
      </c>
      <c r="F15" s="196">
        <f t="shared" si="3"/>
        <v>20</v>
      </c>
      <c r="G15" s="196">
        <f t="shared" si="3"/>
        <v>20</v>
      </c>
      <c r="H15" s="196">
        <f t="shared" si="3"/>
        <v>20</v>
      </c>
    </row>
    <row r="16" spans="1:8">
      <c r="A16" s="199" t="s">
        <v>213</v>
      </c>
      <c r="B16" s="201">
        <f>B31</f>
        <v>1.3533528323661264</v>
      </c>
      <c r="C16" s="201">
        <f t="shared" ref="C16:H16" si="4">C31</f>
        <v>1.3533528323661264</v>
      </c>
      <c r="D16" s="201">
        <f t="shared" si="4"/>
        <v>1.3533528323661264</v>
      </c>
      <c r="E16" s="201">
        <f t="shared" si="4"/>
        <v>1.3533528323661264</v>
      </c>
      <c r="F16" s="201">
        <f t="shared" si="4"/>
        <v>1.3533528323661264</v>
      </c>
      <c r="G16" s="201">
        <f t="shared" si="4"/>
        <v>1.3533528323661264</v>
      </c>
      <c r="H16" s="201">
        <f t="shared" si="4"/>
        <v>1.3533528323661264</v>
      </c>
    </row>
    <row r="17" spans="1:9">
      <c r="A17" s="197" t="s">
        <v>198</v>
      </c>
      <c r="B17" s="196">
        <v>0.3</v>
      </c>
      <c r="C17" s="196">
        <v>0.3</v>
      </c>
      <c r="D17" s="196">
        <v>0.3</v>
      </c>
      <c r="E17" s="196">
        <v>0.3</v>
      </c>
      <c r="F17" s="196">
        <v>0.3</v>
      </c>
      <c r="G17" s="196">
        <v>0.3</v>
      </c>
      <c r="H17" s="196">
        <v>0.3</v>
      </c>
    </row>
    <row r="18" spans="1:9">
      <c r="A18" s="199" t="s">
        <v>214</v>
      </c>
      <c r="B18" s="200">
        <f>0.5*(B8^2)*B27*(B27-1)+0.5*(B9^2)*B28*(B28-1)+B10*B8*B9*B27*B28+B12*B27+B13*B28-B14*B29-B11</f>
        <v>0</v>
      </c>
      <c r="C18" s="200">
        <f t="shared" ref="C18:H18" si="5">0.5*(C8^2)*C27*(C27-1)+0.5*(C9^2)*C28*(C28-1)+C10*C8*C9*C27*C28+C12*C27+C13*C28-C14*C29-C11</f>
        <v>0</v>
      </c>
      <c r="D18" s="200">
        <f t="shared" si="5"/>
        <v>0</v>
      </c>
      <c r="E18" s="200">
        <f t="shared" si="5"/>
        <v>0</v>
      </c>
      <c r="F18" s="200">
        <f t="shared" si="5"/>
        <v>0</v>
      </c>
      <c r="G18" s="200">
        <f t="shared" si="5"/>
        <v>0</v>
      </c>
      <c r="H18" s="200">
        <f t="shared" si="5"/>
        <v>0</v>
      </c>
      <c r="I18" s="195" t="s">
        <v>215</v>
      </c>
    </row>
    <row r="19" spans="1:9">
      <c r="A19" s="199" t="s">
        <v>27</v>
      </c>
      <c r="B19" s="200">
        <f>B30*(1-B17)/(B27*(B11-B12))-B15*(1-B17)/B28</f>
        <v>0</v>
      </c>
      <c r="C19" s="200">
        <f t="shared" ref="C19:H19" si="6">C30*(1-C17)/(C27*(C11-C12))-C15*(1-C17)/C28</f>
        <v>0</v>
      </c>
      <c r="D19" s="200">
        <f t="shared" si="6"/>
        <v>0</v>
      </c>
      <c r="E19" s="200">
        <f t="shared" si="6"/>
        <v>0</v>
      </c>
      <c r="F19" s="200">
        <f t="shared" si="6"/>
        <v>0</v>
      </c>
      <c r="G19" s="200">
        <f t="shared" si="6"/>
        <v>0</v>
      </c>
      <c r="H19" s="200">
        <f t="shared" si="6"/>
        <v>0</v>
      </c>
      <c r="I19" s="195" t="s">
        <v>216</v>
      </c>
    </row>
    <row r="20" spans="1:9">
      <c r="A20" s="199" t="s">
        <v>28</v>
      </c>
      <c r="B20" s="200">
        <f>B30*(1-B17)/(B27*(B11-B12))-(B16*B17*B11)/(B29*B14*(B11+B14))</f>
        <v>0</v>
      </c>
      <c r="C20" s="200">
        <f t="shared" ref="C20:H20" si="7">C30*(1-C17)/(C27*(C11-C12))-(C16*C17*C11)/(C29*C14*(C11+C14))</f>
        <v>0</v>
      </c>
      <c r="D20" s="200">
        <f t="shared" si="7"/>
        <v>0</v>
      </c>
      <c r="E20" s="200">
        <f t="shared" si="7"/>
        <v>0</v>
      </c>
      <c r="F20" s="200">
        <f t="shared" si="7"/>
        <v>0</v>
      </c>
      <c r="G20" s="200">
        <f t="shared" si="7"/>
        <v>0</v>
      </c>
      <c r="H20" s="200">
        <f t="shared" si="7"/>
        <v>0</v>
      </c>
      <c r="I20" s="195" t="s">
        <v>217</v>
      </c>
    </row>
    <row r="21" spans="1:9">
      <c r="A21" s="199" t="s">
        <v>29</v>
      </c>
      <c r="B21" s="200">
        <f>B22*(B27+B28+B29-1+B23)-B24</f>
        <v>0</v>
      </c>
      <c r="C21" s="200">
        <f t="shared" ref="C21:H21" si="8">C22*(C27+C28+C29-1+C23)-C24</f>
        <v>0</v>
      </c>
      <c r="D21" s="200">
        <f t="shared" si="8"/>
        <v>0</v>
      </c>
      <c r="E21" s="200">
        <f t="shared" si="8"/>
        <v>0</v>
      </c>
      <c r="F21" s="200">
        <f t="shared" si="8"/>
        <v>0</v>
      </c>
      <c r="G21" s="200">
        <f t="shared" si="8"/>
        <v>0</v>
      </c>
      <c r="H21" s="200">
        <f t="shared" si="8"/>
        <v>0</v>
      </c>
      <c r="I21" s="195" t="s">
        <v>218</v>
      </c>
    </row>
    <row r="22" spans="1:9">
      <c r="A22" t="s">
        <v>201</v>
      </c>
      <c r="B22" s="201">
        <f>B3*(1-B17)/(B27*(B11-B12))</f>
        <v>467.38058140823597</v>
      </c>
      <c r="C22" s="201">
        <f t="shared" ref="C22:H22" si="9">C3*(1-C17)/(C27*(C11-C12))</f>
        <v>467.38058140823597</v>
      </c>
      <c r="D22" s="201">
        <f t="shared" si="9"/>
        <v>467.3805814082362</v>
      </c>
      <c r="E22" s="201">
        <f t="shared" si="9"/>
        <v>467.3805814082362</v>
      </c>
      <c r="F22" s="201">
        <f t="shared" si="9"/>
        <v>467.38058140823603</v>
      </c>
      <c r="G22" s="201">
        <f t="shared" si="9"/>
        <v>467.38058140823614</v>
      </c>
      <c r="H22" s="201">
        <f t="shared" si="9"/>
        <v>467.38058140823586</v>
      </c>
    </row>
    <row r="23" spans="1:9">
      <c r="A23" t="s">
        <v>202</v>
      </c>
      <c r="B23" s="201">
        <f t="shared" ref="B23:H23" si="10">((B4^B27)*(B6^B28)*(B7^B29))/((B30^B27)*(B15^B28)*(B16^B29))</f>
        <v>0.24957795989507459</v>
      </c>
      <c r="C23" s="201">
        <f t="shared" si="10"/>
        <v>0.24957795989507459</v>
      </c>
      <c r="D23" s="201">
        <f t="shared" si="10"/>
        <v>0.24957795989507434</v>
      </c>
      <c r="E23" s="201">
        <f t="shared" si="10"/>
        <v>0.24957795989507434</v>
      </c>
      <c r="F23" s="201">
        <f t="shared" si="10"/>
        <v>0.24957795989507459</v>
      </c>
      <c r="G23" s="201">
        <f t="shared" si="10"/>
        <v>0.24957795989507434</v>
      </c>
      <c r="H23" s="201">
        <f t="shared" si="10"/>
        <v>0.24957795989507467</v>
      </c>
    </row>
    <row r="24" spans="1:9">
      <c r="A24" s="199" t="s">
        <v>203</v>
      </c>
      <c r="B24" s="201">
        <v>315.68627450980387</v>
      </c>
      <c r="C24" s="201">
        <f t="shared" ref="C24:H24" si="11">C5+C4*(1-C17)/(C11-C12)-(C7*C17)/(C11+C14)</f>
        <v>315.68627450980387</v>
      </c>
      <c r="D24" s="201">
        <f t="shared" si="11"/>
        <v>315.68627450980387</v>
      </c>
      <c r="E24" s="201">
        <f t="shared" si="11"/>
        <v>315.68627450980387</v>
      </c>
      <c r="F24" s="201">
        <f t="shared" si="11"/>
        <v>315.68627450980387</v>
      </c>
      <c r="G24" s="201">
        <f t="shared" si="11"/>
        <v>315.68627450980387</v>
      </c>
      <c r="H24" s="201">
        <f t="shared" si="11"/>
        <v>315.68627450980387</v>
      </c>
      <c r="I24" s="195" t="s">
        <v>219</v>
      </c>
    </row>
    <row r="25" spans="1:9">
      <c r="A25" t="s">
        <v>204</v>
      </c>
      <c r="B25" s="180">
        <f t="array" ref="B25">SUM(ABS(B18:B21))</f>
        <v>0</v>
      </c>
      <c r="C25" s="180">
        <f t="array" ref="C25">SUM(ABS(C18:C21))</f>
        <v>0</v>
      </c>
      <c r="D25" s="180">
        <f t="array" ref="D25">SUM(ABS(D18:D21))</f>
        <v>0</v>
      </c>
      <c r="E25" s="180">
        <f t="array" ref="E25">SUM(ABS(E18:E21))</f>
        <v>0</v>
      </c>
      <c r="F25" s="180">
        <f t="array" ref="F25">SUM(ABS(F18:F21))</f>
        <v>0</v>
      </c>
      <c r="G25" s="180">
        <f t="array" ref="G25">SUM(ABS(G18:G21))</f>
        <v>0</v>
      </c>
      <c r="H25" s="180">
        <f t="array" ref="H25">SUM(ABS(H18:H21))</f>
        <v>0</v>
      </c>
      <c r="I25" s="180">
        <f t="array" ref="I25">SUM(B25:H25)</f>
        <v>0</v>
      </c>
    </row>
    <row r="26" spans="1:9">
      <c r="A26" s="203" t="s">
        <v>26</v>
      </c>
      <c r="C26" s="195" t="s">
        <v>220</v>
      </c>
    </row>
    <row r="27" spans="1:9">
      <c r="A27" s="197" t="s">
        <v>205</v>
      </c>
      <c r="B27" s="180">
        <v>1.3923282245957864</v>
      </c>
      <c r="C27" s="180">
        <v>1.3923282245957864</v>
      </c>
      <c r="D27" s="180">
        <v>1.3923282245957864</v>
      </c>
      <c r="E27" s="180">
        <v>1.3923282245957864</v>
      </c>
      <c r="F27" s="180">
        <v>1.3923282245957864</v>
      </c>
      <c r="G27" s="180">
        <v>1.3923282245957864</v>
      </c>
      <c r="H27" s="180">
        <v>1.3923282245957864</v>
      </c>
    </row>
    <row r="28" spans="1:9">
      <c r="A28" s="197" t="s">
        <v>206</v>
      </c>
      <c r="B28" s="180">
        <v>2.9954175583883812E-2</v>
      </c>
      <c r="C28" s="180">
        <v>2.9954175583883812E-2</v>
      </c>
      <c r="D28" s="180">
        <v>2.9954175583883795E-2</v>
      </c>
      <c r="E28" s="180">
        <v>2.9954175583883799E-2</v>
      </c>
      <c r="F28" s="180">
        <v>2.9954175583883805E-2</v>
      </c>
      <c r="G28" s="180">
        <v>2.9954175583883805E-2</v>
      </c>
      <c r="H28" s="180">
        <v>2.9954175583883819E-2</v>
      </c>
    </row>
    <row r="29" spans="1:9">
      <c r="A29" s="197" t="s">
        <v>221</v>
      </c>
      <c r="B29" s="180">
        <v>3.5769325030271834E-3</v>
      </c>
      <c r="C29" s="180">
        <v>3.5769325030271834E-3</v>
      </c>
      <c r="D29" s="180">
        <v>3.5769325030271821E-3</v>
      </c>
      <c r="E29" s="180">
        <v>3.5769325030271821E-3</v>
      </c>
      <c r="F29" s="180">
        <v>3.5769325030271834E-3</v>
      </c>
      <c r="G29" s="180">
        <v>3.576932503027183E-3</v>
      </c>
      <c r="H29" s="180">
        <v>3.5769325030271847E-3</v>
      </c>
    </row>
    <row r="30" spans="1:9">
      <c r="A30" s="195" t="s">
        <v>189</v>
      </c>
      <c r="B30" s="205">
        <v>27.889164648114676</v>
      </c>
      <c r="C30" s="205">
        <v>27.889164648114676</v>
      </c>
      <c r="D30" s="205">
        <v>27.88916464811469</v>
      </c>
      <c r="E30" s="205">
        <v>27.889164648114694</v>
      </c>
      <c r="F30" s="205">
        <v>27.889164648114679</v>
      </c>
      <c r="G30" s="205">
        <v>27.889164648114686</v>
      </c>
      <c r="H30" s="205">
        <v>27.889164648114669</v>
      </c>
    </row>
    <row r="31" spans="1:9">
      <c r="A31" s="199" t="s">
        <v>213</v>
      </c>
      <c r="B31" s="205">
        <v>1.3533528323661264</v>
      </c>
      <c r="C31" s="205">
        <v>1.3533528323661264</v>
      </c>
      <c r="D31" s="205">
        <v>1.3533528323661264</v>
      </c>
      <c r="E31" s="205">
        <v>1.3533528323661264</v>
      </c>
      <c r="F31" s="205">
        <v>1.3533528323661264</v>
      </c>
      <c r="G31" s="205">
        <v>1.3533528323661264</v>
      </c>
      <c r="H31" s="205">
        <v>1.3533528323661264</v>
      </c>
      <c r="I31" s="195" t="s">
        <v>20</v>
      </c>
    </row>
    <row r="32" spans="1:9">
      <c r="A32" s="199" t="s">
        <v>222</v>
      </c>
      <c r="B32" s="206">
        <v>20</v>
      </c>
      <c r="C32" s="206">
        <v>20</v>
      </c>
      <c r="D32" s="206">
        <v>20</v>
      </c>
      <c r="E32" s="206">
        <v>20</v>
      </c>
      <c r="F32" s="206">
        <v>20</v>
      </c>
      <c r="G32" s="206">
        <v>20</v>
      </c>
      <c r="H32" s="206">
        <v>20</v>
      </c>
    </row>
    <row r="33" spans="1:9">
      <c r="A33" s="203" t="s">
        <v>223</v>
      </c>
      <c r="B33" s="207">
        <v>16</v>
      </c>
      <c r="C33" s="207">
        <f t="shared" ref="C33:H33" si="12">B33+2</f>
        <v>18</v>
      </c>
      <c r="D33" s="207">
        <f t="shared" si="12"/>
        <v>20</v>
      </c>
      <c r="E33" s="207">
        <f t="shared" si="12"/>
        <v>22</v>
      </c>
      <c r="F33" s="207">
        <f t="shared" si="12"/>
        <v>24</v>
      </c>
      <c r="G33" s="207">
        <f t="shared" si="12"/>
        <v>26</v>
      </c>
      <c r="H33" s="207">
        <f t="shared" si="12"/>
        <v>28</v>
      </c>
    </row>
    <row r="34" spans="1:9">
      <c r="A34" s="195" t="s">
        <v>224</v>
      </c>
      <c r="B34" s="201">
        <v>30</v>
      </c>
      <c r="C34" s="201">
        <f t="shared" ref="C34:H34" si="13">B34</f>
        <v>30</v>
      </c>
      <c r="D34" s="201">
        <f t="shared" si="13"/>
        <v>30</v>
      </c>
      <c r="E34" s="201">
        <f t="shared" si="13"/>
        <v>30</v>
      </c>
      <c r="F34" s="201">
        <f t="shared" si="13"/>
        <v>30</v>
      </c>
      <c r="G34" s="201">
        <f t="shared" si="13"/>
        <v>30</v>
      </c>
      <c r="H34" s="201">
        <f t="shared" si="13"/>
        <v>30</v>
      </c>
    </row>
    <row r="35" spans="1:9">
      <c r="A35" s="195" t="s">
        <v>225</v>
      </c>
      <c r="B35" s="201">
        <f t="shared" ref="B35:H35" si="14">B34*(1-B17)/B11-B33*(1-B17)/(B11-B12)+B16*B17/(B11+B14)</f>
        <v>-70.945063629157801</v>
      </c>
      <c r="C35" s="201">
        <f t="shared" si="14"/>
        <v>-117.61173029582443</v>
      </c>
      <c r="D35" s="201">
        <f t="shared" si="14"/>
        <v>-164.27839696249112</v>
      </c>
      <c r="E35" s="201">
        <f t="shared" si="14"/>
        <v>-210.94506362915769</v>
      </c>
      <c r="F35" s="201">
        <f t="shared" si="14"/>
        <v>-257.61173029582432</v>
      </c>
      <c r="G35" s="201">
        <f t="shared" si="14"/>
        <v>-304.27839696249106</v>
      </c>
      <c r="H35" s="201">
        <f t="shared" si="14"/>
        <v>-350.94506362915769</v>
      </c>
      <c r="I35" s="195" t="s">
        <v>226</v>
      </c>
    </row>
    <row r="36" spans="1:9">
      <c r="A36" s="208" t="s">
        <v>227</v>
      </c>
      <c r="B36" s="209">
        <f>B37-B35</f>
        <v>215.61563510253518</v>
      </c>
      <c r="C36" s="209">
        <f t="shared" ref="C36:H36" si="15">C37-C35</f>
        <v>254.03955934821275</v>
      </c>
      <c r="D36" s="209">
        <f t="shared" si="15"/>
        <v>294.17841001259478</v>
      </c>
      <c r="E36" s="209">
        <f t="shared" si="15"/>
        <v>335.92552160345423</v>
      </c>
      <c r="F36" s="209">
        <f t="shared" si="15"/>
        <v>379.19017852898088</v>
      </c>
      <c r="G36" s="209">
        <f t="shared" si="15"/>
        <v>423.89407063426256</v>
      </c>
      <c r="H36" s="209">
        <f t="shared" si="15"/>
        <v>350.94506362915769</v>
      </c>
      <c r="I36" s="195" t="s">
        <v>20</v>
      </c>
    </row>
    <row r="37" spans="1:9">
      <c r="A37" s="195" t="s">
        <v>228</v>
      </c>
      <c r="B37" s="201">
        <f t="shared" ref="B37:H37" si="16">IF(B33&lt;B3,B38*((B33^B27)*(B15^B28)*(B16^B29))+B35,B88)</f>
        <v>144.67057147337738</v>
      </c>
      <c r="C37" s="201">
        <f t="shared" si="16"/>
        <v>136.42782905238832</v>
      </c>
      <c r="D37" s="201">
        <f t="shared" si="16"/>
        <v>129.90001305010367</v>
      </c>
      <c r="E37" s="201">
        <f t="shared" si="16"/>
        <v>124.98045797429654</v>
      </c>
      <c r="F37" s="201">
        <f t="shared" si="16"/>
        <v>121.57844823315656</v>
      </c>
      <c r="G37" s="201">
        <f t="shared" si="16"/>
        <v>119.6156736717715</v>
      </c>
      <c r="H37" s="201">
        <f t="shared" si="16"/>
        <v>0</v>
      </c>
      <c r="I37" s="195" t="s">
        <v>229</v>
      </c>
    </row>
    <row r="38" spans="1:9">
      <c r="A38" s="195" t="s">
        <v>207</v>
      </c>
      <c r="B38" s="205">
        <f>B22/((B3^B27)*(B15^B28)*(B16^B29))</f>
        <v>4.1467579218803339</v>
      </c>
      <c r="C38" s="205">
        <f t="shared" ref="C38:H38" si="17">C22/((C3^C27)*(C15^C28)*(C16^C29))</f>
        <v>4.1467579218803339</v>
      </c>
      <c r="D38" s="205">
        <f t="shared" si="17"/>
        <v>4.1467579218803321</v>
      </c>
      <c r="E38" s="205">
        <f t="shared" si="17"/>
        <v>4.1467579218803321</v>
      </c>
      <c r="F38" s="205">
        <f t="shared" si="17"/>
        <v>4.1467579218803348</v>
      </c>
      <c r="G38" s="205">
        <f t="shared" si="17"/>
        <v>4.1467579218803312</v>
      </c>
      <c r="H38" s="205">
        <f t="shared" si="17"/>
        <v>4.146757921880333</v>
      </c>
      <c r="I38" s="195" t="s">
        <v>20</v>
      </c>
    </row>
    <row r="39" spans="1:9">
      <c r="A39" s="195" t="s">
        <v>230</v>
      </c>
      <c r="B39" s="201">
        <f t="shared" ref="B39:H39" si="18">0.5*(B8^2)*(B33^2)*B41+0.5*(B9^2)*(B15^2)*B43+B12*B33*B40+B13*B15*B42-B14*B16*B44-B11*B37+(B34-B33)*(1-B17)+B16*B17</f>
        <v>2.55351295663786E-15</v>
      </c>
      <c r="C39" s="201">
        <f t="shared" si="18"/>
        <v>7.7715611723760958E-16</v>
      </c>
      <c r="D39" s="201">
        <f t="shared" si="18"/>
        <v>-9.9920072216264089E-16</v>
      </c>
      <c r="E39" s="201">
        <f t="shared" si="18"/>
        <v>-6.3282712403633923E-15</v>
      </c>
      <c r="F39" s="201">
        <f t="shared" si="18"/>
        <v>-1.1657341758564144E-14</v>
      </c>
      <c r="G39" s="201">
        <f t="shared" si="18"/>
        <v>-2.2315482794965646E-14</v>
      </c>
      <c r="H39" s="201">
        <f t="shared" si="18"/>
        <v>8.3316583346021762</v>
      </c>
      <c r="I39" s="195" t="s">
        <v>231</v>
      </c>
    </row>
    <row r="40" spans="1:9">
      <c r="A40" s="195" t="s">
        <v>232</v>
      </c>
      <c r="B40" s="201">
        <f t="shared" ref="B40:H40" si="19">B27*B38*((B33^(B27-1))*(B15^B28)*(B16^B29))-(1-B17)/(B11-B12)</f>
        <v>-4.5703499322454704</v>
      </c>
      <c r="C40" s="201">
        <f t="shared" si="19"/>
        <v>-3.6829750753114965</v>
      </c>
      <c r="D40" s="201">
        <f t="shared" si="19"/>
        <v>-2.8536881669709615</v>
      </c>
      <c r="E40" s="201">
        <f t="shared" si="19"/>
        <v>-2.0733976473991973</v>
      </c>
      <c r="F40" s="201">
        <f t="shared" si="19"/>
        <v>-1.3351171643576976</v>
      </c>
      <c r="G40" s="201">
        <f t="shared" si="19"/>
        <v>-0.6333456878378172</v>
      </c>
      <c r="H40" s="201">
        <f t="shared" si="19"/>
        <v>3.633670396063593E-2</v>
      </c>
    </row>
    <row r="41" spans="1:9">
      <c r="A41" s="195" t="s">
        <v>233</v>
      </c>
      <c r="B41" s="201">
        <f t="shared" ref="B41:H41" si="20">B27*(B27-1)*B38*((B33^(B27-2))*(B15^B28)*(B16^B29))</f>
        <v>0.46007799786681319</v>
      </c>
      <c r="C41" s="201">
        <f t="shared" si="20"/>
        <v>0.42829945378004775</v>
      </c>
      <c r="D41" s="201">
        <f t="shared" si="20"/>
        <v>0.40173714142353134</v>
      </c>
      <c r="E41" s="201">
        <f t="shared" si="20"/>
        <v>0.37913058284923362</v>
      </c>
      <c r="F41" s="201">
        <f t="shared" si="20"/>
        <v>0.35960504557702216</v>
      </c>
      <c r="G41" s="201">
        <f t="shared" si="20"/>
        <v>0.34253253274244377</v>
      </c>
      <c r="H41" s="201">
        <f t="shared" si="20"/>
        <v>0.32744932696860302</v>
      </c>
    </row>
    <row r="42" spans="1:9">
      <c r="A42" s="195" t="s">
        <v>234</v>
      </c>
      <c r="B42" s="201">
        <f t="shared" ref="B42:H42" si="21">B28*B38*((B33^B27)*(B15^(B28-1))*(B16^B29))</f>
        <v>0.32292942962459792</v>
      </c>
      <c r="C42" s="201">
        <f t="shared" si="21"/>
        <v>0.38047727829844175</v>
      </c>
      <c r="D42" s="201">
        <f t="shared" si="21"/>
        <v>0.44059358732525106</v>
      </c>
      <c r="E42" s="201">
        <f t="shared" si="21"/>
        <v>0.50311860286088084</v>
      </c>
      <c r="F42" s="201">
        <f t="shared" si="21"/>
        <v>0.56791645936706692</v>
      </c>
      <c r="G42" s="201">
        <f t="shared" si="21"/>
        <v>0.6348698710372972</v>
      </c>
      <c r="H42" s="201">
        <f t="shared" si="21"/>
        <v>0.70387632899768349</v>
      </c>
    </row>
    <row r="43" spans="1:9">
      <c r="A43" s="195" t="s">
        <v>235</v>
      </c>
      <c r="B43" s="201">
        <f t="shared" ref="B43:H43" si="22">B28*(B28-1)*B38*((B33^B27)*(B15^(B28-2))*(B16^B29))</f>
        <v>-1.5662817239420986E-2</v>
      </c>
      <c r="C43" s="201">
        <f t="shared" si="22"/>
        <v>-1.8454019754930624E-2</v>
      </c>
      <c r="D43" s="201">
        <f t="shared" si="22"/>
        <v>-2.1369798482468866E-2</v>
      </c>
      <c r="E43" s="201">
        <f t="shared" si="22"/>
        <v>-2.4402404994563396E-2</v>
      </c>
      <c r="F43" s="201">
        <f t="shared" si="22"/>
        <v>-2.7545249501310442E-2</v>
      </c>
      <c r="G43" s="201">
        <f t="shared" si="22"/>
        <v>-3.0792643372366452E-2</v>
      </c>
      <c r="H43" s="201">
        <f t="shared" si="22"/>
        <v>-3.4139614692477414E-2</v>
      </c>
    </row>
    <row r="44" spans="1:9">
      <c r="A44" s="195" t="s">
        <v>236</v>
      </c>
      <c r="B44" s="201">
        <f t="shared" ref="B44:H44" si="23">B29*B38*((B33^B27)*(B15^B28)*(B16^(B29-1)))+1*B17/(B11+B14)</f>
        <v>2.334581346396349</v>
      </c>
      <c r="C44" s="201">
        <f t="shared" si="23"/>
        <v>2.4361363734678383</v>
      </c>
      <c r="D44" s="201">
        <f t="shared" si="23"/>
        <v>2.542223977632796</v>
      </c>
      <c r="E44" s="201">
        <f t="shared" si="23"/>
        <v>2.6525622403427302</v>
      </c>
      <c r="F44" s="201">
        <f t="shared" si="23"/>
        <v>2.7669113988830594</v>
      </c>
      <c r="G44" s="201">
        <f t="shared" si="23"/>
        <v>2.8850644783011123</v>
      </c>
      <c r="H44" s="201">
        <f t="shared" si="23"/>
        <v>3.0068405805841474</v>
      </c>
    </row>
    <row r="45" spans="1:9">
      <c r="A45" s="199" t="s">
        <v>214</v>
      </c>
      <c r="B45" s="202" t="s">
        <v>237</v>
      </c>
      <c r="C45" s="201"/>
      <c r="D45" s="201"/>
      <c r="E45" s="201"/>
      <c r="F45" s="201"/>
      <c r="G45" s="201"/>
      <c r="H45" s="201"/>
    </row>
    <row r="46" spans="1:9">
      <c r="A46" s="199" t="s">
        <v>27</v>
      </c>
      <c r="B46" s="200" t="s">
        <v>238</v>
      </c>
      <c r="C46" s="201"/>
      <c r="D46" s="201"/>
      <c r="E46" s="201"/>
      <c r="F46" s="201"/>
      <c r="G46" s="201"/>
      <c r="H46" s="201"/>
    </row>
    <row r="47" spans="1:9">
      <c r="A47" s="199" t="s">
        <v>28</v>
      </c>
      <c r="B47" s="200" t="s">
        <v>239</v>
      </c>
      <c r="C47" s="201"/>
      <c r="D47" s="201"/>
      <c r="E47" s="201"/>
      <c r="F47" s="201"/>
      <c r="G47" s="201"/>
      <c r="H47" s="201"/>
    </row>
    <row r="48" spans="1:9">
      <c r="A48" s="199" t="s">
        <v>29</v>
      </c>
      <c r="B48" s="200" t="s">
        <v>240</v>
      </c>
      <c r="C48" s="201"/>
      <c r="D48" s="201"/>
      <c r="E48" s="201"/>
      <c r="F48" s="201"/>
      <c r="G48" s="201"/>
      <c r="H48" s="201"/>
    </row>
    <row r="49" spans="1:8">
      <c r="A49" t="s">
        <v>201</v>
      </c>
      <c r="B49" s="201" t="s">
        <v>241</v>
      </c>
      <c r="C49" s="201"/>
      <c r="D49" s="201"/>
      <c r="E49" s="201"/>
      <c r="F49" s="201"/>
      <c r="G49" s="201"/>
      <c r="H49" s="201"/>
    </row>
    <row r="50" spans="1:8">
      <c r="A50" t="s">
        <v>202</v>
      </c>
      <c r="B50" s="201" t="s">
        <v>242</v>
      </c>
      <c r="C50" s="201"/>
      <c r="D50" s="201"/>
      <c r="E50" s="201"/>
      <c r="F50" s="201"/>
      <c r="G50" s="201"/>
      <c r="H50" s="201"/>
    </row>
    <row r="51" spans="1:8">
      <c r="A51" s="199" t="s">
        <v>203</v>
      </c>
      <c r="B51" s="201" t="s">
        <v>243</v>
      </c>
      <c r="C51" s="201"/>
      <c r="D51" s="201"/>
      <c r="E51" s="201"/>
      <c r="F51" s="201"/>
      <c r="G51" s="201"/>
      <c r="H51" s="201"/>
    </row>
    <row r="52" spans="1:8">
      <c r="A52" s="195" t="s">
        <v>225</v>
      </c>
      <c r="B52" s="201" t="s">
        <v>244</v>
      </c>
      <c r="C52" s="201"/>
      <c r="D52" s="201"/>
      <c r="E52" s="201"/>
      <c r="F52" s="201"/>
      <c r="G52" s="201"/>
      <c r="H52" s="201"/>
    </row>
    <row r="53" spans="1:8">
      <c r="A53" s="195" t="s">
        <v>227</v>
      </c>
      <c r="B53" s="209" t="s">
        <v>245</v>
      </c>
      <c r="C53" s="201"/>
      <c r="D53" s="201"/>
      <c r="E53" s="201"/>
      <c r="F53" s="201"/>
      <c r="G53" s="201"/>
      <c r="H53" s="201"/>
    </row>
    <row r="54" spans="1:8">
      <c r="A54" s="195" t="s">
        <v>228</v>
      </c>
      <c r="B54" s="201" t="s">
        <v>246</v>
      </c>
      <c r="C54" s="201"/>
      <c r="D54" s="201"/>
      <c r="E54" s="201"/>
      <c r="F54" s="201"/>
      <c r="G54" s="201"/>
      <c r="H54" s="201"/>
    </row>
    <row r="55" spans="1:8">
      <c r="A55" s="195" t="s">
        <v>207</v>
      </c>
      <c r="B55" s="205" t="s">
        <v>247</v>
      </c>
      <c r="C55" s="201"/>
      <c r="D55" s="201"/>
      <c r="E55" s="201"/>
      <c r="F55" s="201"/>
      <c r="G55" s="201"/>
      <c r="H55" s="201"/>
    </row>
    <row r="56" spans="1:8">
      <c r="A56" s="195" t="s">
        <v>230</v>
      </c>
      <c r="B56" s="210" t="s">
        <v>248</v>
      </c>
      <c r="C56" s="201"/>
      <c r="D56" s="201"/>
      <c r="E56" s="201"/>
      <c r="F56" s="201"/>
      <c r="G56" s="201"/>
      <c r="H56" s="201"/>
    </row>
    <row r="57" spans="1:8">
      <c r="A57" s="195" t="s">
        <v>232</v>
      </c>
      <c r="B57" s="201" t="s">
        <v>249</v>
      </c>
      <c r="C57" s="201"/>
      <c r="D57" s="201"/>
      <c r="E57" s="201"/>
      <c r="F57" s="201"/>
      <c r="G57" s="201"/>
      <c r="H57" s="201"/>
    </row>
    <row r="58" spans="1:8">
      <c r="A58" s="195" t="s">
        <v>233</v>
      </c>
      <c r="B58" s="201" t="s">
        <v>250</v>
      </c>
      <c r="C58" s="201"/>
      <c r="D58" s="201"/>
      <c r="E58" s="201"/>
      <c r="F58" s="201"/>
      <c r="G58" s="201"/>
      <c r="H58" s="201"/>
    </row>
    <row r="59" spans="1:8">
      <c r="A59" s="195" t="s">
        <v>234</v>
      </c>
      <c r="B59" s="201" t="s">
        <v>251</v>
      </c>
      <c r="C59" s="201"/>
      <c r="D59" s="201"/>
      <c r="E59" s="201"/>
      <c r="F59" s="201"/>
      <c r="G59" s="201"/>
      <c r="H59" s="201"/>
    </row>
    <row r="60" spans="1:8">
      <c r="A60" s="195" t="s">
        <v>235</v>
      </c>
      <c r="B60" s="201" t="s">
        <v>252</v>
      </c>
      <c r="C60" s="201"/>
      <c r="D60" s="201"/>
      <c r="E60" s="201"/>
      <c r="F60" s="201"/>
      <c r="G60" s="201"/>
      <c r="H60" s="201"/>
    </row>
    <row r="61" spans="1:8">
      <c r="A61" s="195" t="s">
        <v>236</v>
      </c>
      <c r="B61" s="201" t="s">
        <v>253</v>
      </c>
      <c r="C61" s="201"/>
      <c r="D61" s="201"/>
      <c r="E61" s="201"/>
      <c r="F61" s="201"/>
      <c r="G61" s="201"/>
      <c r="H61" s="2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pane ySplit="2" topLeftCell="A3" activePane="bottomLeft" state="frozen"/>
      <selection pane="bottomLeft" activeCell="D18" sqref="D18"/>
    </sheetView>
  </sheetViews>
  <sheetFormatPr defaultRowHeight="15"/>
  <cols>
    <col min="1" max="1" width="11" customWidth="1"/>
    <col min="2" max="2" width="16.7109375" customWidth="1"/>
    <col min="3" max="3" width="16.42578125" customWidth="1"/>
  </cols>
  <sheetData>
    <row r="1" spans="1:6">
      <c r="A1" s="5" t="s">
        <v>95</v>
      </c>
      <c r="B1" s="8"/>
      <c r="C1" s="8"/>
      <c r="D1" s="8"/>
      <c r="E1" s="8"/>
    </row>
    <row r="2" spans="1:6">
      <c r="A2" s="8" t="s">
        <v>61</v>
      </c>
      <c r="B2" s="8" t="s">
        <v>65</v>
      </c>
      <c r="C2" s="8" t="s">
        <v>66</v>
      </c>
      <c r="D2" s="8" t="s">
        <v>64</v>
      </c>
      <c r="E2" s="8" t="s">
        <v>67</v>
      </c>
      <c r="F2" s="8" t="s">
        <v>166</v>
      </c>
    </row>
    <row r="3" spans="1:6">
      <c r="A3" s="106">
        <v>42186</v>
      </c>
      <c r="B3" s="102">
        <v>1999</v>
      </c>
      <c r="C3" s="103">
        <v>2042</v>
      </c>
      <c r="D3" s="178">
        <f>(31+20)/365</f>
        <v>0.13972602739726028</v>
      </c>
      <c r="E3" s="179">
        <f>(31+31+17)/365</f>
        <v>0.21643835616438356</v>
      </c>
      <c r="F3" s="180">
        <f t="shared" ref="F3:F11" si="0">0.1-(LN(C3/B3))/(E3-D3)</f>
        <v>-0.17743473006560403</v>
      </c>
    </row>
    <row r="4" spans="1:6">
      <c r="A4" s="107">
        <v>42207</v>
      </c>
      <c r="B4" s="14">
        <v>1969</v>
      </c>
      <c r="C4" s="104">
        <v>1978</v>
      </c>
      <c r="D4" s="178">
        <f t="shared" ref="D4:D11" si="1">(31+20)/365</f>
        <v>0.13972602739726028</v>
      </c>
      <c r="E4" s="179">
        <f t="shared" ref="E4:E11" si="2">(31+31+17)/365</f>
        <v>0.21643835616438356</v>
      </c>
      <c r="F4" s="180">
        <f t="shared" si="0"/>
        <v>4.0551491307530281E-2</v>
      </c>
    </row>
    <row r="5" spans="1:6">
      <c r="A5" s="108">
        <v>42208</v>
      </c>
      <c r="B5" s="14">
        <v>1932</v>
      </c>
      <c r="C5" s="104">
        <v>1956</v>
      </c>
      <c r="D5" s="178">
        <f t="shared" si="1"/>
        <v>0.13972602739726028</v>
      </c>
      <c r="E5" s="179">
        <f t="shared" si="2"/>
        <v>0.21643835616438356</v>
      </c>
      <c r="F5" s="180">
        <f t="shared" si="0"/>
        <v>-6.0936788397830982E-2</v>
      </c>
    </row>
    <row r="6" spans="1:6">
      <c r="A6" s="108">
        <v>42209</v>
      </c>
      <c r="B6" s="14">
        <v>1937</v>
      </c>
      <c r="C6" s="104">
        <v>1957</v>
      </c>
      <c r="D6" s="178">
        <f t="shared" si="1"/>
        <v>0.13972602739726028</v>
      </c>
      <c r="E6" s="179">
        <f t="shared" si="2"/>
        <v>0.21643835616438356</v>
      </c>
      <c r="F6" s="180">
        <f t="shared" si="0"/>
        <v>-3.3906819857655091E-2</v>
      </c>
    </row>
    <row r="7" spans="1:6">
      <c r="A7" s="107">
        <v>42212</v>
      </c>
      <c r="B7" s="14">
        <v>1952</v>
      </c>
      <c r="C7" s="104">
        <v>1974</v>
      </c>
      <c r="D7" s="178">
        <f t="shared" si="1"/>
        <v>0.13972602739726028</v>
      </c>
      <c r="E7" s="179">
        <f t="shared" si="2"/>
        <v>0.21643835616438356</v>
      </c>
      <c r="F7" s="180">
        <f t="shared" si="0"/>
        <v>-4.6097155444357496E-2</v>
      </c>
    </row>
    <row r="8" spans="1:6">
      <c r="A8" s="107">
        <v>42213</v>
      </c>
      <c r="B8" s="14">
        <v>1978</v>
      </c>
      <c r="C8" s="104">
        <v>1985</v>
      </c>
      <c r="D8" s="178">
        <f t="shared" si="1"/>
        <v>0.13972602739726028</v>
      </c>
      <c r="E8" s="179">
        <f t="shared" si="2"/>
        <v>0.21643835616438356</v>
      </c>
      <c r="F8" s="180">
        <f t="shared" si="0"/>
        <v>5.3948980621385298E-2</v>
      </c>
    </row>
    <row r="9" spans="1:6">
      <c r="A9" s="107">
        <v>42214</v>
      </c>
      <c r="B9" s="14">
        <v>2017</v>
      </c>
      <c r="C9" s="104">
        <v>2024</v>
      </c>
      <c r="D9" s="178">
        <f t="shared" si="1"/>
        <v>0.13972602739726028</v>
      </c>
      <c r="E9" s="179">
        <f t="shared" si="2"/>
        <v>0.21643835616438356</v>
      </c>
      <c r="F9" s="180">
        <f t="shared" si="0"/>
        <v>5.483786623579507E-2</v>
      </c>
    </row>
    <row r="10" spans="1:6">
      <c r="A10" s="107">
        <v>42215</v>
      </c>
      <c r="B10" s="14">
        <v>2027</v>
      </c>
      <c r="C10" s="104">
        <v>2033</v>
      </c>
      <c r="D10" s="178">
        <f t="shared" si="1"/>
        <v>0.13972602739726028</v>
      </c>
      <c r="E10" s="179">
        <f t="shared" si="2"/>
        <v>0.21643835616438356</v>
      </c>
      <c r="F10" s="180">
        <f t="shared" si="0"/>
        <v>6.1470767165481534E-2</v>
      </c>
    </row>
    <row r="11" spans="1:6">
      <c r="A11" s="109">
        <v>42216</v>
      </c>
      <c r="B11" s="17">
        <v>2043</v>
      </c>
      <c r="C11" s="105">
        <v>2047</v>
      </c>
      <c r="D11" s="178">
        <f t="shared" si="1"/>
        <v>0.13972602739726028</v>
      </c>
      <c r="E11" s="179">
        <f t="shared" si="2"/>
        <v>0.21643835616438356</v>
      </c>
      <c r="F11" s="180">
        <f t="shared" si="0"/>
        <v>7.4502262216478377E-2</v>
      </c>
    </row>
    <row r="12" spans="1:6">
      <c r="A12" s="5" t="s">
        <v>96</v>
      </c>
      <c r="B12" s="8"/>
      <c r="C12" s="8"/>
      <c r="D12" s="181"/>
      <c r="E12" s="181"/>
      <c r="F12" s="182">
        <f>AVERAGE(F4:F11)</f>
        <v>1.8046325480853373E-2</v>
      </c>
    </row>
  </sheetData>
  <phoneticPr fontId="10" type="noConversion"/>
  <printOptions horizont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0"/>
  <sheetViews>
    <sheetView topLeftCell="A15" workbookViewId="0">
      <selection activeCell="J39" sqref="J39"/>
    </sheetView>
  </sheetViews>
  <sheetFormatPr defaultRowHeight="15"/>
  <sheetData>
    <row r="1" spans="1:16" ht="15.75">
      <c r="A1" s="111"/>
      <c r="B1" s="194" t="s">
        <v>288</v>
      </c>
      <c r="C1" s="194"/>
      <c r="D1" s="194"/>
      <c r="E1" s="194"/>
      <c r="F1" s="194"/>
      <c r="G1" s="194"/>
      <c r="H1" s="194"/>
      <c r="I1" s="194"/>
      <c r="J1" s="194"/>
      <c r="K1" s="111"/>
      <c r="L1" s="111"/>
      <c r="M1" s="111"/>
      <c r="N1" s="111"/>
      <c r="O1" s="111"/>
      <c r="P1" s="111"/>
    </row>
    <row r="2" spans="1:16">
      <c r="A2" s="2" t="s">
        <v>22</v>
      </c>
      <c r="B2" s="217" t="s">
        <v>20</v>
      </c>
      <c r="C2" s="217"/>
      <c r="D2" s="217"/>
      <c r="E2" s="217"/>
      <c r="F2" s="217"/>
      <c r="G2" s="217"/>
      <c r="H2" s="217"/>
      <c r="I2" s="217"/>
      <c r="K2" s="111"/>
      <c r="L2" s="111"/>
      <c r="M2" s="111"/>
      <c r="N2" s="111"/>
      <c r="O2" s="111"/>
      <c r="P2" s="111"/>
    </row>
    <row r="3" spans="1:16">
      <c r="A3" s="218" t="s">
        <v>110</v>
      </c>
      <c r="B3" s="219">
        <v>6.4094472078509659</v>
      </c>
      <c r="C3" s="219">
        <v>6.4094472078509659</v>
      </c>
      <c r="D3" s="219">
        <v>6.4094472078509659</v>
      </c>
      <c r="E3" s="219">
        <v>6.4094472078509659</v>
      </c>
      <c r="F3" s="219">
        <v>6.4094472078509659</v>
      </c>
      <c r="G3" s="219">
        <v>6.4094472078509659</v>
      </c>
      <c r="H3" s="219">
        <v>6.4094472078509659</v>
      </c>
      <c r="I3" s="219"/>
      <c r="J3" s="114" t="s">
        <v>23</v>
      </c>
      <c r="K3" s="111"/>
      <c r="L3" s="111"/>
      <c r="M3" s="111"/>
      <c r="N3" s="111"/>
      <c r="O3" s="111"/>
      <c r="P3" s="111"/>
    </row>
    <row r="4" spans="1:16">
      <c r="A4" s="2" t="s">
        <v>111</v>
      </c>
      <c r="B4" s="220">
        <v>2.7892247921052635</v>
      </c>
      <c r="C4" s="220">
        <v>2.7892247921052635</v>
      </c>
      <c r="D4" s="220">
        <v>2.7892247921052635</v>
      </c>
      <c r="E4" s="220">
        <v>2.7892247921052635</v>
      </c>
      <c r="F4" s="220">
        <v>2.7892247921052635</v>
      </c>
      <c r="G4" s="220">
        <v>2.7892247921052635</v>
      </c>
      <c r="H4" s="220">
        <v>2.7892247921052635</v>
      </c>
      <c r="I4" s="220"/>
      <c r="J4" s="113"/>
      <c r="K4" s="111"/>
      <c r="L4" s="111"/>
      <c r="M4" s="111"/>
      <c r="N4" s="111"/>
      <c r="O4" s="111"/>
      <c r="P4" s="111"/>
    </row>
    <row r="5" spans="1:16">
      <c r="A5" s="221" t="s">
        <v>277</v>
      </c>
      <c r="B5" s="219">
        <v>0.27525713653631251</v>
      </c>
      <c r="C5" s="219">
        <v>0.27525713653631251</v>
      </c>
      <c r="D5" s="219">
        <v>0.27525713653631251</v>
      </c>
      <c r="E5" s="219">
        <v>0.27525713653631251</v>
      </c>
      <c r="F5" s="219">
        <v>0.27525713653631251</v>
      </c>
      <c r="G5" s="219">
        <v>0.27525713653631251</v>
      </c>
      <c r="H5" s="219">
        <v>0.27525713653631251</v>
      </c>
      <c r="I5" s="219"/>
      <c r="J5" s="113" t="s">
        <v>24</v>
      </c>
      <c r="K5" s="111"/>
      <c r="L5" s="111"/>
      <c r="M5" s="111"/>
      <c r="N5" s="111"/>
      <c r="O5" s="111"/>
      <c r="P5" s="111"/>
    </row>
    <row r="6" spans="1:16">
      <c r="A6" s="221" t="s">
        <v>278</v>
      </c>
      <c r="B6" s="219">
        <v>0</v>
      </c>
      <c r="C6" s="219">
        <f>B6+0.05</f>
        <v>0.05</v>
      </c>
      <c r="D6" s="219">
        <f t="shared" ref="D6:H6" si="0">C6+0.05</f>
        <v>0.1</v>
      </c>
      <c r="E6" s="219">
        <f t="shared" si="0"/>
        <v>0.15000000000000002</v>
      </c>
      <c r="F6" s="219">
        <f t="shared" si="0"/>
        <v>0.2</v>
      </c>
      <c r="G6" s="219">
        <f t="shared" si="0"/>
        <v>0.25</v>
      </c>
      <c r="H6" s="219">
        <f t="shared" si="0"/>
        <v>0.3</v>
      </c>
      <c r="I6" s="219"/>
      <c r="J6" s="113" t="s">
        <v>20</v>
      </c>
      <c r="K6" s="111"/>
      <c r="L6" s="111"/>
      <c r="M6" s="111"/>
      <c r="N6" s="111"/>
      <c r="O6" s="111"/>
      <c r="P6" s="111"/>
    </row>
    <row r="7" spans="1:16">
      <c r="A7" s="221" t="s">
        <v>279</v>
      </c>
      <c r="B7" s="219">
        <v>0</v>
      </c>
      <c r="C7" s="219">
        <v>0</v>
      </c>
      <c r="D7" s="219">
        <v>0</v>
      </c>
      <c r="E7" s="219">
        <v>0</v>
      </c>
      <c r="F7" s="219">
        <v>0</v>
      </c>
      <c r="G7" s="219">
        <v>0</v>
      </c>
      <c r="H7" s="219">
        <v>0</v>
      </c>
      <c r="I7" s="219"/>
      <c r="K7" s="111"/>
      <c r="L7" s="111"/>
      <c r="M7" s="111"/>
      <c r="N7" s="111"/>
      <c r="O7" s="111"/>
      <c r="P7" s="111"/>
    </row>
    <row r="8" spans="1:16">
      <c r="A8" s="222" t="s">
        <v>18</v>
      </c>
      <c r="B8" s="219">
        <v>0.05</v>
      </c>
      <c r="C8" s="219">
        <v>0.05</v>
      </c>
      <c r="D8" s="219">
        <v>0.05</v>
      </c>
      <c r="E8" s="219">
        <v>0.05</v>
      </c>
      <c r="F8" s="219">
        <v>0.05</v>
      </c>
      <c r="G8" s="219">
        <v>0.05</v>
      </c>
      <c r="H8" s="219">
        <v>0.05</v>
      </c>
      <c r="I8" s="219"/>
      <c r="K8" s="111"/>
      <c r="L8" s="111"/>
      <c r="M8" s="111"/>
      <c r="N8" s="111"/>
      <c r="O8" s="111"/>
      <c r="P8" s="111"/>
    </row>
    <row r="9" spans="1:16">
      <c r="A9" s="221" t="s">
        <v>280</v>
      </c>
      <c r="B9" s="219">
        <v>3.2050000000000002E-2</v>
      </c>
      <c r="C9" s="219">
        <v>3.2050000000000002E-2</v>
      </c>
      <c r="D9" s="219">
        <v>3.2050000000000002E-2</v>
      </c>
      <c r="E9" s="219">
        <v>3.2050000000000002E-2</v>
      </c>
      <c r="F9" s="219">
        <v>3.2050000000000002E-2</v>
      </c>
      <c r="G9" s="219">
        <v>3.2050000000000002E-2</v>
      </c>
      <c r="H9" s="219">
        <v>3.2050000000000002E-2</v>
      </c>
      <c r="I9" s="219"/>
      <c r="K9" s="111"/>
      <c r="L9" s="111"/>
      <c r="M9" s="111"/>
      <c r="N9" s="111"/>
      <c r="O9" s="111"/>
      <c r="P9" s="111"/>
    </row>
    <row r="10" spans="1:16">
      <c r="A10" s="221" t="s">
        <v>281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/>
      <c r="K10" s="111"/>
      <c r="L10" s="111"/>
      <c r="M10" s="111"/>
      <c r="N10" s="111"/>
      <c r="O10" s="111"/>
      <c r="P10" s="111"/>
    </row>
    <row r="11" spans="1:16">
      <c r="A11" s="223" t="s">
        <v>26</v>
      </c>
      <c r="B11" s="219" t="s">
        <v>20</v>
      </c>
      <c r="C11" s="219" t="s">
        <v>20</v>
      </c>
      <c r="D11" s="219" t="s">
        <v>20</v>
      </c>
      <c r="E11" s="219" t="s">
        <v>20</v>
      </c>
      <c r="F11" s="219" t="s">
        <v>20</v>
      </c>
      <c r="G11" s="219" t="s">
        <v>20</v>
      </c>
      <c r="H11" s="219" t="s">
        <v>20</v>
      </c>
      <c r="I11" s="219"/>
      <c r="K11" s="111"/>
      <c r="L11" s="111"/>
      <c r="M11" s="111"/>
      <c r="N11" s="111"/>
      <c r="O11" s="111"/>
      <c r="P11" s="111"/>
    </row>
    <row r="12" spans="1:16">
      <c r="A12" s="224" t="s">
        <v>282</v>
      </c>
      <c r="B12" s="180">
        <f>SQRT((B5^2)+(B6^2)-2*B7*B5*B6)</f>
        <v>0.27525713653631251</v>
      </c>
      <c r="C12" s="180">
        <f t="shared" ref="C12:H12" si="1">SQRT((C5^2)+(C6^2)-2*C7*C5*C6)</f>
        <v>0.27976148986979998</v>
      </c>
      <c r="D12" s="180">
        <f t="shared" si="1"/>
        <v>0.29285916617748226</v>
      </c>
      <c r="E12" s="180">
        <f t="shared" si="1"/>
        <v>0.31347486536271163</v>
      </c>
      <c r="F12" s="180">
        <f t="shared" si="1"/>
        <v>0.34024475192744735</v>
      </c>
      <c r="G12" s="180">
        <f t="shared" si="1"/>
        <v>0.37184202454022081</v>
      </c>
      <c r="H12" s="180">
        <f t="shared" si="1"/>
        <v>0.40714431251605393</v>
      </c>
      <c r="I12" s="225" t="s">
        <v>20</v>
      </c>
      <c r="J12" s="180" t="s">
        <v>292</v>
      </c>
      <c r="K12" s="111"/>
      <c r="L12" s="111"/>
      <c r="M12" s="111"/>
      <c r="N12" s="111"/>
      <c r="O12" s="111"/>
      <c r="P12" s="111"/>
    </row>
    <row r="13" spans="1:16">
      <c r="A13" s="218" t="s">
        <v>115</v>
      </c>
      <c r="B13" s="180">
        <f>(1/-B15)*(-B15/(1-B15))^(1-B15)</f>
        <v>0.23774631773528898</v>
      </c>
      <c r="C13" s="180">
        <f t="shared" ref="C13:H13" si="2">(1/-C15)*(-C15/(1-C15))^(1-C15)</f>
        <v>0.24269285899699511</v>
      </c>
      <c r="D13" s="180">
        <f t="shared" si="2"/>
        <v>0.25697815604463214</v>
      </c>
      <c r="E13" s="180">
        <f t="shared" si="2"/>
        <v>0.27912835733093294</v>
      </c>
      <c r="F13" s="180">
        <f t="shared" si="2"/>
        <v>0.30718797110324286</v>
      </c>
      <c r="G13" s="180">
        <f t="shared" si="2"/>
        <v>0.33915754785227237</v>
      </c>
      <c r="H13" s="180">
        <f t="shared" si="2"/>
        <v>0.37327747257398058</v>
      </c>
      <c r="I13" s="225" t="s">
        <v>289</v>
      </c>
      <c r="J13" s="180" t="s">
        <v>293</v>
      </c>
      <c r="K13" s="111"/>
      <c r="L13" s="111"/>
      <c r="M13" s="111"/>
      <c r="N13" s="111"/>
      <c r="O13" s="111"/>
      <c r="P13" s="111"/>
    </row>
    <row r="14" spans="1:16">
      <c r="A14" s="221" t="s">
        <v>283</v>
      </c>
      <c r="B14" s="225">
        <f>1-B15</f>
        <v>2.0744319925342243</v>
      </c>
      <c r="C14" s="225">
        <f t="shared" ref="C14:H14" si="3">1-C15</f>
        <v>2.0434633290843474</v>
      </c>
      <c r="D14" s="225">
        <f t="shared" si="3"/>
        <v>1.9608463575032753</v>
      </c>
      <c r="E14" s="225">
        <f t="shared" si="3"/>
        <v>1.8498058779979467</v>
      </c>
      <c r="F14" s="225">
        <f t="shared" si="3"/>
        <v>1.7326765181240682</v>
      </c>
      <c r="G14" s="225">
        <f t="shared" si="3"/>
        <v>1.6235234527540425</v>
      </c>
      <c r="H14" s="225">
        <f t="shared" si="3"/>
        <v>1.5283867589618294</v>
      </c>
      <c r="I14" s="225" t="s">
        <v>20</v>
      </c>
      <c r="J14" s="225" t="s">
        <v>294</v>
      </c>
      <c r="K14" s="111"/>
      <c r="L14" s="111"/>
      <c r="M14" s="111"/>
      <c r="N14" s="111"/>
      <c r="O14" s="111"/>
      <c r="P14" s="111"/>
    </row>
    <row r="15" spans="1:16">
      <c r="A15" s="221" t="s">
        <v>284</v>
      </c>
      <c r="B15" s="180">
        <f>0.5-(B9-B10)/(B12^2)-SQRT((0.5-(B9-B10)/(B12^2))^2+2*B8/(B12^2))</f>
        <v>-1.0744319925342243</v>
      </c>
      <c r="C15" s="180">
        <f t="shared" ref="C15:H15" si="4">0.5-(C9-C10)/(C12^2)-SQRT((0.5-(C9-C10)/(C12^2))^2+2*C8/(C12^2))</f>
        <v>-1.0434633290843476</v>
      </c>
      <c r="D15" s="180">
        <f t="shared" si="4"/>
        <v>-0.96084635750327529</v>
      </c>
      <c r="E15" s="180">
        <f t="shared" si="4"/>
        <v>-0.8498058779979466</v>
      </c>
      <c r="F15" s="180">
        <f t="shared" si="4"/>
        <v>-0.7326765181240682</v>
      </c>
      <c r="G15" s="180">
        <f t="shared" si="4"/>
        <v>-0.62352345275404253</v>
      </c>
      <c r="H15" s="180">
        <f t="shared" si="4"/>
        <v>-0.52838675896182941</v>
      </c>
      <c r="I15" s="225" t="s">
        <v>290</v>
      </c>
      <c r="J15" s="180" t="s">
        <v>295</v>
      </c>
      <c r="K15" s="111"/>
      <c r="L15" s="111"/>
      <c r="M15" s="111"/>
      <c r="N15" s="111"/>
      <c r="O15" s="111"/>
      <c r="P15" s="111"/>
    </row>
    <row r="16" spans="1:16">
      <c r="A16" s="227" t="s">
        <v>118</v>
      </c>
      <c r="B16" s="228">
        <f t="shared" ref="B16:H16" si="5">B4</f>
        <v>2.7892247921052635</v>
      </c>
      <c r="C16" s="228">
        <f t="shared" si="5"/>
        <v>2.7892247921052635</v>
      </c>
      <c r="D16" s="228">
        <f t="shared" si="5"/>
        <v>2.7892247921052635</v>
      </c>
      <c r="E16" s="228">
        <f t="shared" si="5"/>
        <v>2.7892247921052635</v>
      </c>
      <c r="F16" s="228">
        <f t="shared" si="5"/>
        <v>2.7892247921052635</v>
      </c>
      <c r="G16" s="228">
        <f t="shared" si="5"/>
        <v>2.7892247921052635</v>
      </c>
      <c r="H16" s="228">
        <f t="shared" si="5"/>
        <v>2.7892247921052635</v>
      </c>
      <c r="I16" s="225"/>
      <c r="J16" s="180"/>
      <c r="K16" s="111"/>
      <c r="L16" s="111"/>
      <c r="M16" s="111"/>
      <c r="N16" s="111"/>
      <c r="O16" s="111"/>
      <c r="P16" s="111"/>
    </row>
    <row r="17" spans="1:16">
      <c r="A17" s="218" t="s">
        <v>117</v>
      </c>
      <c r="B17" s="226">
        <f t="shared" ref="B17:H17" si="6">-B15*B16/(1-B15)</f>
        <v>1.4446520116316002</v>
      </c>
      <c r="C17" s="226">
        <f t="shared" si="6"/>
        <v>1.4242750264762014</v>
      </c>
      <c r="D17" s="226">
        <f t="shared" si="6"/>
        <v>1.3667651580639948</v>
      </c>
      <c r="E17" s="226">
        <f t="shared" si="6"/>
        <v>1.2813774956505382</v>
      </c>
      <c r="F17" s="226">
        <f t="shared" si="6"/>
        <v>1.1794466466005864</v>
      </c>
      <c r="G17" s="226">
        <f t="shared" si="6"/>
        <v>1.0712177085772745</v>
      </c>
      <c r="H17" s="226">
        <f t="shared" si="6"/>
        <v>0.96427781729643314</v>
      </c>
      <c r="I17" s="225" t="s">
        <v>291</v>
      </c>
      <c r="J17" s="226" t="s">
        <v>296</v>
      </c>
      <c r="K17" s="111"/>
      <c r="L17" s="111"/>
      <c r="M17" s="111"/>
      <c r="N17" s="111"/>
      <c r="O17" s="111"/>
      <c r="P17" s="111"/>
    </row>
    <row r="18" spans="1:16">
      <c r="A18" s="229" t="s">
        <v>285</v>
      </c>
      <c r="B18" s="230">
        <f>IF(B3&gt;B17,B13*(B3^B15)*(B4^B14),#REF!)</f>
        <v>0.27124717316167191</v>
      </c>
      <c r="C18" s="230">
        <f>IF(C3&gt;C17,C13*(C3^C15)*(C4^C14),#REF!)</f>
        <v>0.28411786673872097</v>
      </c>
      <c r="D18" s="230">
        <f>IF(D3&gt;D17,D13*(D3^D15)*(D4^D14),#REF!)</f>
        <v>0.3222480732093076</v>
      </c>
      <c r="E18" s="230">
        <f>IF(E3&gt;E17,E13*(E3^E15)*(E4^E14),#REF!)</f>
        <v>0.38390265952168262</v>
      </c>
      <c r="F18" s="230">
        <f>IF(F3&gt;F17,F13*(F3^F15)*(F4^F14),#REF!)</f>
        <v>0.46574107882282356</v>
      </c>
      <c r="G18" s="230">
        <f>IF(G3&gt;G17,G13*(G3^G15)*(G4^G14),#REF!)</f>
        <v>0.56309655894049382</v>
      </c>
      <c r="H18" s="230">
        <f>IF(H3&gt;H17,H13*(H3^H15)*(H4^H14),#REF!)</f>
        <v>0.67079463538883743</v>
      </c>
      <c r="I18" s="225" t="s">
        <v>217</v>
      </c>
      <c r="J18" s="230" t="s">
        <v>297</v>
      </c>
      <c r="K18" s="111"/>
      <c r="L18" s="111"/>
      <c r="M18" s="111"/>
      <c r="N18" s="111"/>
      <c r="O18" s="111"/>
      <c r="P18" s="111"/>
    </row>
    <row r="19" spans="1:16">
      <c r="A19" t="s">
        <v>287</v>
      </c>
      <c r="B19" s="180">
        <f t="shared" ref="B19:H19" si="7">B17/B16</f>
        <v>0.51794033084769742</v>
      </c>
      <c r="C19" s="180">
        <f t="shared" si="7"/>
        <v>0.51063472205880567</v>
      </c>
      <c r="D19" s="180">
        <f t="shared" si="7"/>
        <v>0.49001613707598723</v>
      </c>
      <c r="E19" s="180">
        <f t="shared" si="7"/>
        <v>0.45940273414943167</v>
      </c>
      <c r="F19" s="180">
        <f t="shared" si="7"/>
        <v>0.42285822567580089</v>
      </c>
      <c r="G19" s="180">
        <f t="shared" si="7"/>
        <v>0.38405571024941881</v>
      </c>
      <c r="H19" s="180">
        <f t="shared" si="7"/>
        <v>0.3457153471551539</v>
      </c>
      <c r="I19" s="180"/>
      <c r="J19" s="180" t="s">
        <v>298</v>
      </c>
      <c r="K19" s="111"/>
      <c r="L19" s="111"/>
      <c r="M19" s="111"/>
      <c r="N19" s="111"/>
      <c r="O19" s="111"/>
      <c r="P19" s="111"/>
    </row>
    <row r="20" spans="1:16">
      <c r="A20" s="221" t="s">
        <v>278</v>
      </c>
      <c r="B20" s="219">
        <v>0</v>
      </c>
      <c r="C20" s="219">
        <f>B20+0.05</f>
        <v>0.05</v>
      </c>
      <c r="D20" s="219">
        <f t="shared" ref="D20:H20" si="8">C20+0.05</f>
        <v>0.1</v>
      </c>
      <c r="E20" s="219">
        <f t="shared" si="8"/>
        <v>0.15000000000000002</v>
      </c>
      <c r="F20" s="219">
        <f t="shared" si="8"/>
        <v>0.2</v>
      </c>
      <c r="G20" s="219">
        <f t="shared" si="8"/>
        <v>0.25</v>
      </c>
      <c r="H20" s="219">
        <f t="shared" si="8"/>
        <v>0.3</v>
      </c>
      <c r="I20" s="180"/>
      <c r="J20" s="180"/>
      <c r="K20" s="111"/>
      <c r="L20" s="111"/>
      <c r="M20" s="111"/>
      <c r="N20" s="111"/>
      <c r="O20" s="111"/>
      <c r="P20" s="1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NPV</vt:lpstr>
      <vt:lpstr>Model SCRAP_REPLACE</vt:lpstr>
      <vt:lpstr>Model Scrap CON </vt:lpstr>
      <vt:lpstr>FREIGHT INDICIES</vt:lpstr>
      <vt:lpstr>Freight Rates</vt:lpstr>
      <vt:lpstr>PANAMAX</vt:lpstr>
      <vt:lpstr> Demolition Prices</vt:lpstr>
      <vt:lpstr>S_D_REPLACE</vt:lpstr>
      <vt:lpstr>Rebar Futures</vt:lpstr>
      <vt:lpstr>Vegas</vt:lpstr>
    </vt:vector>
  </TitlesOfParts>
  <Company>University of Manchester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Shum</dc:creator>
  <cp:lastModifiedBy>dp</cp:lastModifiedBy>
  <cp:lastPrinted>2015-10-25T23:30:31Z</cp:lastPrinted>
  <dcterms:created xsi:type="dcterms:W3CDTF">2015-07-22T13:39:52Z</dcterms:created>
  <dcterms:modified xsi:type="dcterms:W3CDTF">2016-02-18T16:05:18Z</dcterms:modified>
</cp:coreProperties>
</file>